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equers\Desktop\2025 Plan Year\"/>
    </mc:Choice>
  </mc:AlternateContent>
  <xr:revisionPtr revIDLastSave="0" documentId="8_{049872C3-64F5-4358-982E-EE0C7653653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structions" sheetId="3" r:id="rId1"/>
    <sheet name="Database" sheetId="1" r:id="rId2"/>
    <sheet name="March Enrollment ACA &amp; Pre" sheetId="8" r:id="rId3"/>
    <sheet name="Quarterly Experience Exhibit" sheetId="19" r:id="rId4"/>
    <sheet name="BuyUpDowns &amp; Risk Score" sheetId="6" r:id="rId5"/>
    <sheet name="CSR" sheetId="11" r:id="rId6"/>
    <sheet name="Admin" sheetId="12" r:id="rId7"/>
    <sheet name="Projected Membership" sheetId="18" r:id="rId8"/>
    <sheet name="SEP" sheetId="21" r:id="rId9"/>
    <sheet name="Plan Option Type" sheetId="22" r:id="rId10"/>
  </sheets>
  <definedNames>
    <definedName name="_xlnm._FilterDatabase" localSheetId="1" hidden="1">Database!$A$2:$Z$78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1" l="1"/>
  <c r="E5" i="21"/>
  <c r="F34" i="21"/>
  <c r="E8" i="21"/>
  <c r="F8" i="21" s="1"/>
  <c r="E7" i="21"/>
  <c r="F7" i="21" s="1"/>
  <c r="E9" i="21"/>
  <c r="F9" i="21" s="1"/>
  <c r="E6" i="21"/>
  <c r="F6" i="21" s="1"/>
  <c r="E11" i="21" l="1"/>
  <c r="BT112" i="18"/>
  <c r="BT111" i="18"/>
  <c r="BT110" i="18"/>
  <c r="BT109" i="18"/>
  <c r="BT108" i="18"/>
  <c r="BT107" i="18"/>
  <c r="BT106" i="18"/>
  <c r="BT105" i="18"/>
  <c r="BT104" i="18"/>
  <c r="E17" i="12" l="1"/>
  <c r="D17" i="12" s="1"/>
  <c r="C17" i="12" s="1"/>
  <c r="L12" i="19" l="1"/>
  <c r="L25" i="19" l="1"/>
  <c r="K25" i="19"/>
  <c r="G25" i="19"/>
  <c r="F25" i="19"/>
  <c r="E25" i="19"/>
  <c r="D25" i="19"/>
  <c r="H26" i="19"/>
  <c r="M26" i="19" s="1"/>
  <c r="N26" i="19" s="1"/>
  <c r="H24" i="19"/>
  <c r="I24" i="19" s="1"/>
  <c r="H23" i="19"/>
  <c r="M23" i="19" s="1"/>
  <c r="L22" i="19"/>
  <c r="K22" i="19"/>
  <c r="G22" i="19"/>
  <c r="F22" i="19"/>
  <c r="E22" i="19"/>
  <c r="D22" i="19"/>
  <c r="C22" i="19"/>
  <c r="H21" i="19"/>
  <c r="M21" i="19" s="1"/>
  <c r="H20" i="19"/>
  <c r="M20" i="19" s="1"/>
  <c r="H19" i="19"/>
  <c r="M19" i="19" s="1"/>
  <c r="H18" i="19"/>
  <c r="M18" i="19" s="1"/>
  <c r="L17" i="19"/>
  <c r="L31" i="19" s="1"/>
  <c r="K17" i="19"/>
  <c r="G17" i="19"/>
  <c r="F17" i="19"/>
  <c r="E17" i="19"/>
  <c r="D17" i="19"/>
  <c r="H16" i="19"/>
  <c r="M16" i="19" s="1"/>
  <c r="H15" i="19"/>
  <c r="M15" i="19" s="1"/>
  <c r="H14" i="19"/>
  <c r="M14" i="19" s="1"/>
  <c r="H13" i="19"/>
  <c r="M13" i="19" s="1"/>
  <c r="K12" i="19"/>
  <c r="K31" i="19" s="1"/>
  <c r="G12" i="19"/>
  <c r="F12" i="19"/>
  <c r="E12" i="19"/>
  <c r="D12" i="19"/>
  <c r="H11" i="19"/>
  <c r="M11" i="19" s="1"/>
  <c r="H10" i="19"/>
  <c r="I10" i="19" s="1"/>
  <c r="H9" i="19"/>
  <c r="I9" i="19" s="1"/>
  <c r="H8" i="19"/>
  <c r="M8" i="19" s="1"/>
  <c r="C12" i="19" l="1"/>
  <c r="B5" i="21" s="1"/>
  <c r="C25" i="19"/>
  <c r="B7" i="21"/>
  <c r="L30" i="19"/>
  <c r="E30" i="19"/>
  <c r="M10" i="19"/>
  <c r="D30" i="19"/>
  <c r="K30" i="19"/>
  <c r="H25" i="19"/>
  <c r="I25" i="19" s="1"/>
  <c r="H22" i="19"/>
  <c r="I22" i="19" s="1"/>
  <c r="F30" i="19"/>
  <c r="G30" i="19"/>
  <c r="H17" i="19"/>
  <c r="I17" i="19" s="1"/>
  <c r="I19" i="19"/>
  <c r="C20" i="19"/>
  <c r="M24" i="19"/>
  <c r="I23" i="19"/>
  <c r="C18" i="19"/>
  <c r="C21" i="19"/>
  <c r="I21" i="19"/>
  <c r="C23" i="19"/>
  <c r="C10" i="19"/>
  <c r="C9" i="19"/>
  <c r="M22" i="19"/>
  <c r="N22" i="19" s="1"/>
  <c r="M9" i="19"/>
  <c r="I16" i="19"/>
  <c r="I18" i="19"/>
  <c r="I13" i="19"/>
  <c r="H12" i="19"/>
  <c r="I14" i="19"/>
  <c r="I11" i="19"/>
  <c r="I26" i="19"/>
  <c r="I8" i="19"/>
  <c r="I20" i="19"/>
  <c r="C24" i="19"/>
  <c r="I15" i="19"/>
  <c r="C17" i="19"/>
  <c r="B6" i="21" s="1"/>
  <c r="C19" i="19"/>
  <c r="D31" i="19"/>
  <c r="E31" i="19"/>
  <c r="BW9" i="18"/>
  <c r="BT315" i="18"/>
  <c r="BT314" i="18"/>
  <c r="BT313" i="18"/>
  <c r="BT312" i="18"/>
  <c r="BT311" i="18"/>
  <c r="BT310" i="18"/>
  <c r="BT309" i="18"/>
  <c r="BT308" i="18"/>
  <c r="BT307" i="18"/>
  <c r="BT306" i="18"/>
  <c r="BT305" i="18"/>
  <c r="BT304" i="18"/>
  <c r="BT303" i="18"/>
  <c r="BT302" i="18"/>
  <c r="BT301" i="18"/>
  <c r="BT300" i="18"/>
  <c r="BT299" i="18"/>
  <c r="BT298" i="18"/>
  <c r="BT297" i="18"/>
  <c r="BT296" i="18"/>
  <c r="BT295" i="18"/>
  <c r="BT294" i="18"/>
  <c r="BT293" i="18"/>
  <c r="BT292" i="18"/>
  <c r="BT291" i="18"/>
  <c r="BT290" i="18"/>
  <c r="BT289" i="18"/>
  <c r="BT288" i="18"/>
  <c r="BT287" i="18"/>
  <c r="BT286" i="18"/>
  <c r="BT285" i="18"/>
  <c r="BT284" i="18"/>
  <c r="BT283" i="18"/>
  <c r="BT282" i="18"/>
  <c r="BT281" i="18"/>
  <c r="BT280" i="18"/>
  <c r="BT279" i="18"/>
  <c r="BT278" i="18"/>
  <c r="BT277" i="18"/>
  <c r="BT276" i="18"/>
  <c r="BT275" i="18"/>
  <c r="BT274" i="18"/>
  <c r="BT273" i="18"/>
  <c r="BT272" i="18"/>
  <c r="BT271" i="18"/>
  <c r="BT270" i="18"/>
  <c r="BT269" i="18"/>
  <c r="BT268" i="18"/>
  <c r="BT267" i="18"/>
  <c r="BT266" i="18"/>
  <c r="BT265" i="18"/>
  <c r="BT264" i="18"/>
  <c r="BT263" i="18"/>
  <c r="BT262" i="18"/>
  <c r="BT261" i="18"/>
  <c r="BT260" i="18"/>
  <c r="BT259" i="18"/>
  <c r="BT258" i="18"/>
  <c r="BT257" i="18"/>
  <c r="BT256" i="18"/>
  <c r="BT255" i="18"/>
  <c r="BT254" i="18"/>
  <c r="BT253" i="18"/>
  <c r="BT252" i="18"/>
  <c r="BT251" i="18"/>
  <c r="BT250" i="18"/>
  <c r="BT249" i="18"/>
  <c r="BT248" i="18"/>
  <c r="BT247" i="18"/>
  <c r="BT246" i="18"/>
  <c r="BT245" i="18"/>
  <c r="BT244" i="18"/>
  <c r="BT243" i="18"/>
  <c r="BT242" i="18"/>
  <c r="BT241" i="18"/>
  <c r="BT240" i="18"/>
  <c r="BT239" i="18"/>
  <c r="BT238" i="18"/>
  <c r="BT237" i="18"/>
  <c r="BT236" i="18"/>
  <c r="BT235" i="18"/>
  <c r="BT234" i="18"/>
  <c r="BT233" i="18"/>
  <c r="BT232" i="18"/>
  <c r="BT231" i="18"/>
  <c r="BT230" i="18"/>
  <c r="BT229" i="18"/>
  <c r="BT228" i="18"/>
  <c r="BT227" i="18"/>
  <c r="BT226" i="18"/>
  <c r="BT225" i="18"/>
  <c r="BT224" i="18"/>
  <c r="BT223" i="18"/>
  <c r="BT222" i="18"/>
  <c r="BT221" i="18"/>
  <c r="BT220" i="18"/>
  <c r="BT219" i="18"/>
  <c r="BT218" i="18"/>
  <c r="BT217" i="18"/>
  <c r="BT216" i="18"/>
  <c r="BT215" i="18"/>
  <c r="BT214" i="18"/>
  <c r="BT213" i="18"/>
  <c r="BT212" i="18"/>
  <c r="BT211" i="18"/>
  <c r="BT210" i="18"/>
  <c r="BT209" i="18"/>
  <c r="BT208" i="18"/>
  <c r="BT207" i="18"/>
  <c r="BT206" i="18"/>
  <c r="BT205" i="18"/>
  <c r="BT204" i="18"/>
  <c r="BT203" i="18"/>
  <c r="BT202" i="18"/>
  <c r="BT201" i="18"/>
  <c r="BT200" i="18"/>
  <c r="BT199" i="18"/>
  <c r="BT198" i="18"/>
  <c r="BT197" i="18"/>
  <c r="BT196" i="18"/>
  <c r="BT195" i="18"/>
  <c r="BT194" i="18"/>
  <c r="BT193" i="18"/>
  <c r="BT192" i="18"/>
  <c r="BT191" i="18"/>
  <c r="BT190" i="18"/>
  <c r="BT189" i="18"/>
  <c r="BT188" i="18"/>
  <c r="BT187" i="18"/>
  <c r="BT186" i="18"/>
  <c r="BT185" i="18"/>
  <c r="BT184" i="18"/>
  <c r="BT183" i="18"/>
  <c r="BT182" i="18"/>
  <c r="BT181" i="18"/>
  <c r="BT180" i="18"/>
  <c r="BT179" i="18"/>
  <c r="BT178" i="18"/>
  <c r="BT177" i="18"/>
  <c r="BT176" i="18"/>
  <c r="BT175" i="18"/>
  <c r="BT174" i="18"/>
  <c r="BT173" i="18"/>
  <c r="BT172" i="18"/>
  <c r="BT171" i="18"/>
  <c r="BT170" i="18"/>
  <c r="BT169" i="18"/>
  <c r="BT168" i="18"/>
  <c r="BT167" i="18"/>
  <c r="BT166" i="18"/>
  <c r="BT165" i="18"/>
  <c r="BT164" i="18"/>
  <c r="BT163" i="18"/>
  <c r="BT162" i="18"/>
  <c r="BT161" i="18"/>
  <c r="BT160" i="18"/>
  <c r="BT159" i="18"/>
  <c r="BT158" i="18"/>
  <c r="BT157" i="18"/>
  <c r="BT156" i="18"/>
  <c r="BT155" i="18"/>
  <c r="BT154" i="18"/>
  <c r="BT153" i="18"/>
  <c r="BT152" i="18"/>
  <c r="BT151" i="18"/>
  <c r="BT150" i="18"/>
  <c r="BT149" i="18"/>
  <c r="BT148" i="18"/>
  <c r="BT147" i="18"/>
  <c r="BT146" i="18"/>
  <c r="BT145" i="18"/>
  <c r="BT144" i="18"/>
  <c r="BT143" i="18"/>
  <c r="BT142" i="18"/>
  <c r="BT141" i="18"/>
  <c r="BT140" i="18"/>
  <c r="BT139" i="18"/>
  <c r="BT138" i="18"/>
  <c r="BT137" i="18"/>
  <c r="BT136" i="18"/>
  <c r="BT135" i="18"/>
  <c r="BT134" i="18"/>
  <c r="BT133" i="18"/>
  <c r="BT132" i="18"/>
  <c r="BT131" i="18"/>
  <c r="BT130" i="18"/>
  <c r="BT129" i="18"/>
  <c r="BT128" i="18"/>
  <c r="BT127" i="18"/>
  <c r="BT126" i="18"/>
  <c r="BT125" i="18"/>
  <c r="BT124" i="18"/>
  <c r="BT123" i="18"/>
  <c r="BT122" i="18"/>
  <c r="BT121" i="18"/>
  <c r="BT120" i="18"/>
  <c r="BT119" i="18"/>
  <c r="BT118" i="18"/>
  <c r="BT117" i="18"/>
  <c r="BT116" i="18"/>
  <c r="BT115" i="18"/>
  <c r="BT114" i="18"/>
  <c r="BT113" i="18"/>
  <c r="BT103" i="18"/>
  <c r="BT102" i="18"/>
  <c r="BT101" i="18"/>
  <c r="BT100" i="18"/>
  <c r="BT99" i="18"/>
  <c r="BT98" i="18"/>
  <c r="BT97" i="18"/>
  <c r="BT96" i="18"/>
  <c r="BT95" i="18"/>
  <c r="BT94" i="18"/>
  <c r="BT93" i="18"/>
  <c r="BT92" i="18"/>
  <c r="BT91" i="18"/>
  <c r="BT90" i="18"/>
  <c r="BT89" i="18"/>
  <c r="BT88" i="18"/>
  <c r="BT87" i="18"/>
  <c r="BT86" i="18"/>
  <c r="BT85" i="18"/>
  <c r="BT84" i="18"/>
  <c r="BT83" i="18"/>
  <c r="BT82" i="18"/>
  <c r="BT81" i="18"/>
  <c r="BT80" i="18"/>
  <c r="BT79" i="18"/>
  <c r="BT78" i="18"/>
  <c r="BT77" i="18"/>
  <c r="BT76" i="18"/>
  <c r="BT75" i="18"/>
  <c r="BT74" i="18"/>
  <c r="BT73" i="18"/>
  <c r="BT72" i="18"/>
  <c r="BT71" i="18"/>
  <c r="BT70" i="18"/>
  <c r="BT69" i="18"/>
  <c r="BT68" i="18"/>
  <c r="BT67" i="18"/>
  <c r="BT66" i="18"/>
  <c r="BT65" i="18"/>
  <c r="BT64" i="18"/>
  <c r="BT63" i="18"/>
  <c r="BT62" i="18"/>
  <c r="BT61" i="18"/>
  <c r="BT60" i="18"/>
  <c r="BT59" i="18"/>
  <c r="BT58" i="18"/>
  <c r="BT57" i="18"/>
  <c r="BT56" i="18"/>
  <c r="BT55" i="18"/>
  <c r="BT54" i="18"/>
  <c r="BT53" i="18"/>
  <c r="BT52" i="18"/>
  <c r="BT51" i="18"/>
  <c r="BT50" i="18"/>
  <c r="BT49" i="18"/>
  <c r="BT48" i="18"/>
  <c r="BT47" i="18"/>
  <c r="BT46" i="18"/>
  <c r="BT45" i="18"/>
  <c r="BT44" i="18"/>
  <c r="BT43" i="18"/>
  <c r="BT42" i="18"/>
  <c r="BT41" i="18"/>
  <c r="BT40" i="18"/>
  <c r="BT39" i="18"/>
  <c r="BT38" i="18"/>
  <c r="BT37" i="18"/>
  <c r="BT36" i="18"/>
  <c r="BT35" i="18"/>
  <c r="BT34" i="18"/>
  <c r="BT33" i="18"/>
  <c r="BT32" i="18"/>
  <c r="BT31" i="18"/>
  <c r="BT30" i="18"/>
  <c r="BT29" i="18"/>
  <c r="BT28" i="18"/>
  <c r="BT27" i="18"/>
  <c r="BT26" i="18"/>
  <c r="BT25" i="18"/>
  <c r="BT24" i="18"/>
  <c r="BT23" i="18"/>
  <c r="BT22" i="18"/>
  <c r="BT21" i="18"/>
  <c r="BT20" i="18"/>
  <c r="BT19" i="18"/>
  <c r="BT18" i="18"/>
  <c r="BT17" i="18"/>
  <c r="BT16" i="18"/>
  <c r="BT15" i="18"/>
  <c r="BT14" i="18"/>
  <c r="BT13" i="18"/>
  <c r="BT12" i="18"/>
  <c r="BT11" i="18"/>
  <c r="BT10" i="18"/>
  <c r="C11" i="19" l="1"/>
  <c r="C8" i="19"/>
  <c r="C26" i="19"/>
  <c r="B9" i="21" s="1"/>
  <c r="G19" i="21" s="1"/>
  <c r="F19" i="21" s="1"/>
  <c r="E19" i="21" s="1"/>
  <c r="D19" i="21" s="1"/>
  <c r="C19" i="21" s="1"/>
  <c r="B8" i="21"/>
  <c r="M25" i="19"/>
  <c r="N25" i="19" s="1"/>
  <c r="M17" i="19"/>
  <c r="N17" i="19" s="1"/>
  <c r="C14" i="19"/>
  <c r="C15" i="19"/>
  <c r="C13" i="19"/>
  <c r="C16" i="19"/>
  <c r="H31" i="19"/>
  <c r="M12" i="19"/>
  <c r="N12" i="19" s="1"/>
  <c r="I12" i="19"/>
  <c r="H30" i="19"/>
  <c r="BT316" i="18"/>
  <c r="BT9" i="18"/>
  <c r="BT8" i="18"/>
  <c r="BR317" i="18"/>
  <c r="BS317" i="18"/>
  <c r="BQ317" i="18"/>
  <c r="BP317" i="18"/>
  <c r="BO317" i="18"/>
  <c r="BN317" i="18"/>
  <c r="BM317" i="18"/>
  <c r="BL317" i="18"/>
  <c r="BK317" i="18"/>
  <c r="BJ317" i="18"/>
  <c r="BI317" i="18"/>
  <c r="BH317" i="18"/>
  <c r="BG317" i="18"/>
  <c r="BF317" i="18"/>
  <c r="BE317" i="18"/>
  <c r="BD317" i="18"/>
  <c r="BC317" i="18"/>
  <c r="BB317" i="18"/>
  <c r="BA317" i="18"/>
  <c r="AZ317" i="18"/>
  <c r="AY317" i="18"/>
  <c r="AX317" i="18"/>
  <c r="AW317" i="18"/>
  <c r="AV317" i="18"/>
  <c r="AU317" i="18"/>
  <c r="AT317" i="18"/>
  <c r="AS317" i="18"/>
  <c r="AR317" i="18"/>
  <c r="AQ317" i="18"/>
  <c r="AP317" i="18"/>
  <c r="AO317" i="18"/>
  <c r="AN317" i="18"/>
  <c r="AM317" i="18"/>
  <c r="AL317" i="18"/>
  <c r="AK317" i="18"/>
  <c r="AJ317" i="18"/>
  <c r="AI317" i="18"/>
  <c r="AH317" i="18"/>
  <c r="AG317" i="18"/>
  <c r="AF317" i="18"/>
  <c r="AE317" i="18"/>
  <c r="AD317" i="18"/>
  <c r="AC317" i="18"/>
  <c r="AB317" i="18"/>
  <c r="AA317" i="18"/>
  <c r="Z317" i="18"/>
  <c r="Y317" i="18"/>
  <c r="X317" i="18"/>
  <c r="W317" i="18"/>
  <c r="V317" i="18"/>
  <c r="U317" i="18"/>
  <c r="T317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5" i="18"/>
  <c r="BT317" i="18" l="1"/>
  <c r="BX15" i="18" s="1"/>
  <c r="K5" i="6" l="1"/>
  <c r="B14" i="6"/>
  <c r="B13" i="6"/>
  <c r="C4" i="6"/>
  <c r="G16" i="6" s="1"/>
  <c r="B5" i="6"/>
  <c r="D16" i="6" s="1"/>
  <c r="G25" i="6"/>
  <c r="C23" i="6"/>
  <c r="D23" i="6"/>
  <c r="K21" i="8" l="1"/>
  <c r="E4" i="12" l="1"/>
  <c r="D4" i="12" s="1"/>
  <c r="C4" i="12" s="1"/>
  <c r="B8" i="11"/>
  <c r="H8" i="11" s="1"/>
  <c r="J9" i="8"/>
  <c r="C5" i="8"/>
  <c r="B7" i="11" l="1"/>
  <c r="B6" i="11" s="1"/>
  <c r="B5" i="11" s="1"/>
  <c r="Y3" i="1" l="1"/>
  <c r="X3" i="1"/>
  <c r="E7" i="12" l="1"/>
  <c r="D7" i="12"/>
  <c r="C7" i="12"/>
  <c r="G25" i="8" l="1"/>
  <c r="E8" i="11" l="1"/>
  <c r="E7" i="11"/>
  <c r="E6" i="11"/>
  <c r="E5" i="11"/>
  <c r="E10" i="11" s="1"/>
  <c r="D10" i="11"/>
  <c r="G74" i="8" l="1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75" i="8"/>
  <c r="E75" i="8"/>
  <c r="D75" i="8"/>
  <c r="K14" i="8" l="1"/>
  <c r="K24" i="8"/>
  <c r="G75" i="8"/>
  <c r="K12" i="6" l="1"/>
  <c r="K11" i="6"/>
  <c r="K10" i="6"/>
  <c r="K9" i="6"/>
  <c r="K8" i="6"/>
  <c r="K7" i="6"/>
  <c r="K6" i="6"/>
  <c r="I14" i="6"/>
  <c r="H14" i="6"/>
  <c r="G14" i="6"/>
  <c r="F14" i="6"/>
  <c r="E14" i="6"/>
  <c r="D14" i="6"/>
  <c r="C14" i="6"/>
  <c r="G17" i="6" l="1"/>
  <c r="G18" i="6" s="1"/>
  <c r="D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Collins, Kyle</author>
  </authors>
  <commentList>
    <comment ref="I5" authorId="0" shapeId="0" xr:uid="{48BC1701-DCF7-4142-926D-585BB09AE7E2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We know this loss ratio doesn't represent much</t>
        </r>
      </text>
    </comment>
    <comment ref="L5" authorId="0" shapeId="0" xr:uid="{E6098D7D-05CA-4366-BB49-059EE70CFD81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Should show 0 from 2018 forward</t>
        </r>
      </text>
    </comment>
  </commentList>
</comments>
</file>

<file path=xl/sharedStrings.xml><?xml version="1.0" encoding="utf-8"?>
<sst xmlns="http://schemas.openxmlformats.org/spreadsheetml/2006/main" count="1160" uniqueCount="303">
  <si>
    <t>Year</t>
  </si>
  <si>
    <t>Company</t>
  </si>
  <si>
    <t>Plan ID</t>
  </si>
  <si>
    <t>Enrollment</t>
  </si>
  <si>
    <t>Metal</t>
  </si>
  <si>
    <t>Bronze</t>
  </si>
  <si>
    <t>County</t>
  </si>
  <si>
    <t>Dade</t>
  </si>
  <si>
    <t>Palm Beach</t>
  </si>
  <si>
    <t>Exchange</t>
  </si>
  <si>
    <t>On</t>
  </si>
  <si>
    <t>Type</t>
  </si>
  <si>
    <t>EPO</t>
  </si>
  <si>
    <t>APTC_Premium</t>
  </si>
  <si>
    <t>Member_Premium</t>
  </si>
  <si>
    <t>Risk_Adj</t>
  </si>
  <si>
    <t>Medical_Claims</t>
  </si>
  <si>
    <t>Rx_Claims</t>
  </si>
  <si>
    <t>Cap_Claims</t>
  </si>
  <si>
    <t>rx_rebates</t>
  </si>
  <si>
    <t>other_claims</t>
  </si>
  <si>
    <t>Total_Claims</t>
  </si>
  <si>
    <t>CompanyX</t>
  </si>
  <si>
    <t>Off</t>
  </si>
  <si>
    <t>Category</t>
  </si>
  <si>
    <t>Date Field</t>
  </si>
  <si>
    <t>Definition</t>
  </si>
  <si>
    <t>group by</t>
  </si>
  <si>
    <t>Company Name</t>
  </si>
  <si>
    <t>Premium paid by members</t>
  </si>
  <si>
    <t>Other_Revenue</t>
  </si>
  <si>
    <t>Any other revenue for this line excluding risk adjustment</t>
  </si>
  <si>
    <t>Completed, incurred medical claims</t>
  </si>
  <si>
    <t>Completed, incurred Rx claims</t>
  </si>
  <si>
    <t>Incurred Rx rebates</t>
  </si>
  <si>
    <t>Incurred cap claims</t>
  </si>
  <si>
    <t>Any other claims impacting gross margin</t>
  </si>
  <si>
    <t>CSR Claims</t>
  </si>
  <si>
    <t>Total claims impacting gross margin</t>
  </si>
  <si>
    <t>Member months for given incurred year</t>
  </si>
  <si>
    <t>Name of network plan is offered on</t>
  </si>
  <si>
    <t>Clay</t>
  </si>
  <si>
    <t>Total_Revenue</t>
  </si>
  <si>
    <t>Total Revenue excluding risk adjustment</t>
  </si>
  <si>
    <t>Data Type</t>
  </si>
  <si>
    <t>Numeric</t>
  </si>
  <si>
    <t>Text</t>
  </si>
  <si>
    <t>Grandfathered</t>
  </si>
  <si>
    <t>Transitional</t>
  </si>
  <si>
    <t>Total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</si>
  <si>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</si>
  <si>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</si>
  <si>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</si>
  <si>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</si>
  <si>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</si>
  <si>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</si>
  <si>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</si>
  <si>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</si>
  <si>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</si>
  <si>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</si>
  <si>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</si>
  <si>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</si>
  <si>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</si>
  <si>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</si>
  <si>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</si>
  <si>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</si>
  <si>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</si>
  <si>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</si>
  <si>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</si>
  <si>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</si>
  <si>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</si>
  <si>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</si>
  <si>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</si>
  <si>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</si>
  <si>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</si>
  <si>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</si>
  <si>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</si>
  <si>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</si>
  <si>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</si>
  <si>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</si>
  <si>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</si>
  <si>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</si>
  <si>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</si>
  <si>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</si>
  <si>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</si>
  <si>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</si>
  <si>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</si>
  <si>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</si>
  <si>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</si>
  <si>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</si>
  <si>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</si>
  <si>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</si>
  <si>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</si>
  <si>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</si>
  <si>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</si>
  <si>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</si>
  <si>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</si>
  <si>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</si>
  <si>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</si>
  <si>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</si>
  <si>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</si>
  <si>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</si>
  <si>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</si>
  <si>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</si>
  <si>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</si>
  <si>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</si>
  <si>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</si>
  <si>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</si>
  <si>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</si>
  <si>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</si>
  <si>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</si>
  <si>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</si>
  <si>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</si>
  <si>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</si>
  <si>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</si>
  <si>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Other</t>
  </si>
  <si>
    <t>Instructions:</t>
  </si>
  <si>
    <t>"as of" or valuation date should be the same valuation date used for other experience in this workbook</t>
  </si>
  <si>
    <r>
      <rPr>
        <sz val="10"/>
        <rFont val="Garamond"/>
        <family val="1"/>
      </rPr>
      <t>Incurred</t>
    </r>
  </si>
  <si>
    <r>
      <rPr>
        <sz val="10"/>
        <rFont val="Garamond"/>
        <family val="1"/>
      </rPr>
      <t>Incurred Loss</t>
    </r>
  </si>
  <si>
    <t xml:space="preserve">Cost Sharing </t>
  </si>
  <si>
    <t>Member</t>
  </si>
  <si>
    <r>
      <rPr>
        <sz val="10"/>
        <rFont val="Garamond"/>
        <family val="1"/>
      </rPr>
      <t>Claims</t>
    </r>
  </si>
  <si>
    <r>
      <rPr>
        <sz val="10"/>
        <rFont val="Garamond"/>
        <family val="1"/>
      </rPr>
      <t>Ratio</t>
    </r>
  </si>
  <si>
    <r>
      <rPr>
        <sz val="10"/>
        <rFont val="Garamond"/>
        <family val="1"/>
      </rPr>
      <t>Loss Ratio</t>
    </r>
  </si>
  <si>
    <t>Payments</t>
  </si>
  <si>
    <t>Months</t>
  </si>
  <si>
    <t>Payable/Receivable</t>
  </si>
  <si>
    <t>Platinum</t>
  </si>
  <si>
    <t>Gold</t>
  </si>
  <si>
    <t>Silver 70%</t>
  </si>
  <si>
    <t>Silver 73%</t>
  </si>
  <si>
    <t>Silver 87%</t>
  </si>
  <si>
    <t>Silver 94%</t>
  </si>
  <si>
    <t>Please enter buy up and buy down members</t>
  </si>
  <si>
    <t>"as of" or valuation date for this information is the same as in other areas of the workbook</t>
  </si>
  <si>
    <t>Carrier Exit</t>
  </si>
  <si>
    <t>Buy Up / Downs</t>
  </si>
  <si>
    <t>Projected Metal Level Risk Score</t>
  </si>
  <si>
    <t>Historical risk scores will be in the experience database</t>
  </si>
  <si>
    <t>Please round to two decimal places</t>
  </si>
  <si>
    <t>Database Instructions</t>
  </si>
  <si>
    <t>General Workbook Instructions:</t>
  </si>
  <si>
    <t>Valuation Date:</t>
  </si>
  <si>
    <t xml:space="preserve">-We're looking for best estimate of completed data incurred in the prior 3 years, and the first 3 months of the current year. </t>
  </si>
  <si>
    <t>On or Off Exchange, Two possible values are "On" and "Off"</t>
  </si>
  <si>
    <t>Risk Score for given row</t>
  </si>
  <si>
    <t>Network_Name</t>
  </si>
  <si>
    <t>Member_Months</t>
  </si>
  <si>
    <t>Risk_Score</t>
  </si>
  <si>
    <t>Network1</t>
  </si>
  <si>
    <t>Database Attributes &amp; Definitions:</t>
  </si>
  <si>
    <t>Actual</t>
  </si>
  <si>
    <t>Projected</t>
  </si>
  <si>
    <t>Checks</t>
  </si>
  <si>
    <t>Instructions</t>
  </si>
  <si>
    <t>Incurred &amp; Paid</t>
  </si>
  <si>
    <t>Remaining Incurred</t>
  </si>
  <si>
    <t>Claims</t>
  </si>
  <si>
    <t>Reserve</t>
  </si>
  <si>
    <t>Date</t>
  </si>
  <si>
    <t>ACA</t>
  </si>
  <si>
    <t>Revenue</t>
  </si>
  <si>
    <t>For Any Questions - Contacts</t>
  </si>
  <si>
    <t>Kyle.Collins@floir.com</t>
  </si>
  <si>
    <t>Incurred county, all 67 Florida counties and an "other" bucket</t>
  </si>
  <si>
    <t>March_Members</t>
  </si>
  <si>
    <t>Sum of ACA column should tie to the March membership in the database</t>
  </si>
  <si>
    <t>Check</t>
  </si>
  <si>
    <t>Membership for March only of the given year (ending, not beginning members)</t>
  </si>
  <si>
    <t>Plan Type (PPO, HMO, etc.)</t>
  </si>
  <si>
    <t>Tax credit premium (on exchange only)</t>
  </si>
  <si>
    <t>Silver70</t>
  </si>
  <si>
    <t>Check:</t>
  </si>
  <si>
    <t>Plan metal level including silver variants. Platinum, Gold, Silver94, Silver87, Silver73, Silver70, Bronze, Catastrophic (for Small Group, Silver70 only)</t>
  </si>
  <si>
    <t>ACA only On/Off Exchange</t>
  </si>
  <si>
    <t>ACA &amp; Pre ACA March Ending Members</t>
  </si>
  <si>
    <t>Below, please enter ACA only enrollment by on vs off exchange</t>
  </si>
  <si>
    <t>Please enter ending members by county to the left for both ACA &amp; Pre ACA (include all metals in the ACA column)</t>
  </si>
  <si>
    <t>This is the only tab with any Pre ACA data</t>
  </si>
  <si>
    <t>-This template is the same as the prior year template with a few exceptions.</t>
  </si>
  <si>
    <t>For years in which CSR was paid, please enter actual amounts</t>
  </si>
  <si>
    <t>For years in which CSR was not paid, please enter an estimate of what the total amount would have been</t>
  </si>
  <si>
    <t>Cost Share Reduction Amounts</t>
  </si>
  <si>
    <t>PMPM</t>
  </si>
  <si>
    <t>For enrollment please enter member months</t>
  </si>
  <si>
    <t>Administrative Costs</t>
  </si>
  <si>
    <t>Ongoing is the run-rate admin once a plan is fully established</t>
  </si>
  <si>
    <t>We're looking for statewide PMPM estimates of administrative cost</t>
  </si>
  <si>
    <t>Please input actual or estimated costs for prior year, current year, and next year</t>
  </si>
  <si>
    <t>Plan ID #, 14 or 17-digit HIOS ID</t>
  </si>
  <si>
    <t>Note: we're not looking for anything very sophisticated, just trying to get a general sense</t>
  </si>
  <si>
    <t>Ongoing</t>
  </si>
  <si>
    <t>Start-up/Investment</t>
  </si>
  <si>
    <t>Start-up/Investment is defined as costs that will not end up as run-rate, ongoing costs</t>
  </si>
  <si>
    <t>Check1</t>
  </si>
  <si>
    <t>Check2</t>
  </si>
  <si>
    <r>
      <t xml:space="preserve">Risk adjustment collected - </t>
    </r>
    <r>
      <rPr>
        <b/>
        <sz val="11"/>
        <color theme="1"/>
        <rFont val="Calibri"/>
        <family val="2"/>
        <scheme val="minor"/>
      </rPr>
      <t>exclude from any totals</t>
    </r>
  </si>
  <si>
    <r>
      <t xml:space="preserve">Incurred claims attributable to CSR, please enter CSR claims that have been paid. This number </t>
    </r>
    <r>
      <rPr>
        <u/>
        <sz val="11"/>
        <color theme="1"/>
        <rFont val="Calibri"/>
        <family val="2"/>
        <scheme val="minor"/>
      </rPr>
      <t xml:space="preserve">should be 0 </t>
    </r>
    <r>
      <rPr>
        <sz val="11"/>
        <color theme="1"/>
        <rFont val="Calibri"/>
        <family val="2"/>
        <scheme val="minor"/>
      </rPr>
      <t xml:space="preserve">for 2018 and forward. </t>
    </r>
    <r>
      <rPr>
        <b/>
        <sz val="11"/>
        <color theme="1"/>
        <rFont val="Calibri"/>
        <family val="2"/>
        <scheme val="minor"/>
      </rPr>
      <t>Exclude from totals</t>
    </r>
  </si>
  <si>
    <t>Those exceptions will be highlighted</t>
  </si>
  <si>
    <t>TRADE SECRET Yes or No:</t>
  </si>
  <si>
    <t>No Choice</t>
  </si>
  <si>
    <t>-Please be sure to choose yes or no for trade secret on every tab in this workbook</t>
  </si>
  <si>
    <t>The admin costs should be broken into two buckets, Start-up/Investment  and Ongoing</t>
  </si>
  <si>
    <t>Check 1</t>
  </si>
  <si>
    <t>Check 2</t>
  </si>
  <si>
    <t>Please ensure 0 or very close</t>
  </si>
  <si>
    <t>Covid Care</t>
  </si>
  <si>
    <t>We're looking for estimates of CSR payments</t>
  </si>
  <si>
    <t>However, total admin costs should be able to be combined with Gross Margin to be in the neighborhood of annual financials</t>
  </si>
  <si>
    <t>Plan Year</t>
  </si>
  <si>
    <t>Projected ACA Enrollment</t>
  </si>
  <si>
    <t>A/E</t>
  </si>
  <si>
    <t>Incurred Loss Ratio</t>
  </si>
  <si>
    <t>Net of the 3Rs</t>
  </si>
  <si>
    <t>Risk Adjustment Amount</t>
  </si>
  <si>
    <t>Experience Exhibit PPACA - Instructions to the Right</t>
  </si>
  <si>
    <t>We understand this is difficult to do and may not be super accurate.</t>
  </si>
  <si>
    <t>This tab is to show how the projected membership from URRT &amp; Quarterly Exp. Tab breaks down by County &amp; Plan ID.</t>
  </si>
  <si>
    <t>This should include both on and off exchange.</t>
  </si>
  <si>
    <t>We understand that this will be imperfect and assumptions will be made.</t>
  </si>
  <si>
    <t>-This template is for U65 or Small Group ACA depending on the filing.</t>
  </si>
  <si>
    <t>-We're looking for one large database, plus a few tabs with exhibits.</t>
  </si>
  <si>
    <t>-The experience totals in the database should tie within reason to the quarterly aggregate experience exhibit.</t>
  </si>
  <si>
    <t>-Throughout the workbook we'd like the "as of" or valuation date to be consistent.</t>
  </si>
  <si>
    <t>For example, we'll ask for claims incurred through March, but the number of months of runout will depend on the valuation date.</t>
  </si>
  <si>
    <t>1 month of runout on March claims would be valuation date of 4/30.</t>
  </si>
  <si>
    <t>Please enter the valuation date used for your data to the right.</t>
  </si>
  <si>
    <t>-Rather than locking cells, we ask that you don't add rows or columns or change any names. Please only add information in the yellow areas.</t>
  </si>
  <si>
    <t>-We'd like any positive number to increase gross margin, and any negative number decreases gross margin.</t>
  </si>
  <si>
    <t>Neutral numbers should be positive.</t>
  </si>
  <si>
    <t>-For risk score, please round to two decimal places.</t>
  </si>
  <si>
    <t>-All data should be completed.</t>
  </si>
  <si>
    <t>-Please fill out the "database" tab as you see fit using these guidelines.</t>
  </si>
  <si>
    <t>Should be a negative number since Covid costs decrease gross margin.</t>
  </si>
  <si>
    <t>Target</t>
  </si>
  <si>
    <t>Loss Ratio, Ratio</t>
  </si>
  <si>
    <t>Sales Commission Cost</t>
  </si>
  <si>
    <t>We're looking for the amount of sales commission spend in the above administrative cost</t>
  </si>
  <si>
    <t>Average cost for the full year, PMPM, statewide</t>
  </si>
  <si>
    <t>Commission Cost</t>
  </si>
  <si>
    <t>The total should tie to the total member months from the URRT</t>
  </si>
  <si>
    <t>Instructions to the far right</t>
  </si>
  <si>
    <t>Please add new rows if needed for additional plan IDs</t>
  </si>
  <si>
    <t>Expected Loss Ratio has been replaced with Target Loss Ratio</t>
  </si>
  <si>
    <t>Incurred claims on this tab should not include risk programs</t>
  </si>
  <si>
    <t>Total Revenue ties to total revenue in the database (risk adjustment excluded)</t>
  </si>
  <si>
    <t>Definitions are the same as on the "Database" tab</t>
  </si>
  <si>
    <t>Please have negative numbers decrease gross margin, positive increase it</t>
  </si>
  <si>
    <t>Please ensure the checks at the bottom are 0, or if not, less than half a percent off</t>
  </si>
  <si>
    <t>The target loss ratio should be what the target was for that year</t>
  </si>
  <si>
    <t>This is the same target loss ratio that would be used in the UDL</t>
  </si>
  <si>
    <t>SEP vs OEP Enrollment</t>
  </si>
  <si>
    <t>OEP MMs</t>
  </si>
  <si>
    <t>SEP MMs</t>
  </si>
  <si>
    <t>Total MMs</t>
  </si>
  <si>
    <t>SEP %</t>
  </si>
  <si>
    <t>Please enter the total member months for members sold during Open Enrollment in the OEP column</t>
  </si>
  <si>
    <t>Please enter the total member months for members sold during Special Election in the SEP column</t>
  </si>
  <si>
    <t>We're looking for the distribution of OEP vs SEP member months</t>
  </si>
  <si>
    <t>January</t>
  </si>
  <si>
    <t>February</t>
  </si>
  <si>
    <t>Effective Month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</si>
  <si>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</si>
  <si>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</si>
  <si>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</si>
  <si>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</si>
  <si>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</si>
  <si>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</si>
  <si>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</si>
  <si>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</si>
  <si>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</si>
  <si>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</si>
  <si>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For each month/year combination, please enter the amount of new sales effective for that month/year</t>
  </si>
  <si>
    <t>New Sales by Month</t>
  </si>
  <si>
    <t>We're looking for new sales by effective month</t>
  </si>
  <si>
    <t>Please ensure total member months ties to the quarterly experience exhibit and the check is 0</t>
  </si>
  <si>
    <t>New sales are represented by member-level sales, not contract-level sales</t>
  </si>
  <si>
    <t>For years 2022+, assume members with Jan-Feb effective dates are OEP members and Mar-Dec effective dates are SEP members</t>
  </si>
  <si>
    <t>For example: 2021,2022, 2023, and 2024 through 202403</t>
  </si>
  <si>
    <t>Incurred year for the last 3 years and emerging experience: 2021,2022, 2023, emerging 2024</t>
  </si>
  <si>
    <t xml:space="preserve">Estimate of claims due to the Covid-19 pandemic, this column will be used to normalize 2021 data. </t>
  </si>
  <si>
    <t>If a new TLR is proposed, it should only be reflected in 2025</t>
  </si>
  <si>
    <t>Rows are a members plan metal level in December 2023</t>
  </si>
  <si>
    <t>Columns are a members plan metal level in March 2024</t>
  </si>
  <si>
    <t>The sum of the rows other than "2024 New Sale" should sum to 12/31/2023 members</t>
  </si>
  <si>
    <t>The sum of the columns other than "Carrier Exit" should sum to 3/31/2024 members</t>
  </si>
  <si>
    <t>For year 2021, assume members with January effective dates are OEP members and Feb-Dec effective dates are SEP members</t>
  </si>
  <si>
    <t>For 2023 &amp; prior, please enter actual MMs. For 2024 and forward please enter projected MMs</t>
  </si>
  <si>
    <t>2024 will be partly actuals</t>
  </si>
  <si>
    <t>Should be 0 everywhere in database tab, estimates of what CSR would have been if paid are requested on the "CSR" tab</t>
  </si>
  <si>
    <t>ACA Plan Options</t>
  </si>
  <si>
    <t>Type of Plan Option</t>
  </si>
  <si>
    <t></t>
  </si>
  <si>
    <t>Please list all Plan IDs for the upcoming plan year and indicate whether the plan is standardized, non-standardized, or an exception.</t>
  </si>
  <si>
    <t>Plan IDs under the exception process are those offered in excess of the limit of non-standardized plan options with plan design features aimed to benefit consumers with chronic or high-cost conditions.</t>
  </si>
  <si>
    <t>We understand that plans under the exception process may be under review by HHS at the time this exhibit is submitted to the OIR.</t>
  </si>
  <si>
    <t>This should include both on and off exchange Plan IDs.</t>
  </si>
  <si>
    <t>Please add new rows if needed for additional Plan IDs.</t>
  </si>
  <si>
    <t>Silver73</t>
  </si>
  <si>
    <t>Silver87</t>
  </si>
  <si>
    <t>Silver94</t>
  </si>
  <si>
    <t>Justin.Biro@floir.com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</si>
</sst>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##0;###0"/>
    <numFmt numFmtId="165" formatCode="&quot;$&quot;#,##0.00"/>
    <numFmt numFmtId="166" formatCode="&quot;$&quot;#,##0"/>
    <numFmt numFmtId="167" formatCode="_(* #,##0_);_(* \(#,##0\);_(* &quot;-&quot;??_);_(@_)"/>
    <numFmt numFmtId="168" formatCode="0.000"/>
    <numFmt numFmtId="169" formatCode="0.0%"/>
  </numFmts>
  <fonts count="2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0"/>
      <color rgb="FF000000"/>
      <name val="Garamond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10"/>
      <name val="Garamond"/>
      <family val="1"/>
    </font>
    <font>
      <b/>
      <sz val="10"/>
      <color rgb="FFFF0000"/>
      <name val="Garamond"/>
      <family val="1"/>
    </font>
    <font>
      <b/>
      <sz val="10"/>
      <color rgb="FF000000"/>
      <name val="Garamond"/>
      <family val="2"/>
    </font>
    <font>
      <sz val="8"/>
      <name val="Calibri"/>
      <family val="2"/>
      <scheme val="minor"/>
    </font>
    <font>
      <sz val="11"/>
      <color theme="1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37" fontId="5" fillId="3" borderId="19" xfId="1" applyNumberFormat="1" applyFont="1" applyFill="1" applyBorder="1" applyAlignment="1" applyProtection="1">
      <alignment horizontal="center"/>
      <protection locked="0"/>
    </xf>
    <xf numFmtId="37" fontId="5" fillId="3" borderId="2" xfId="1" applyNumberFormat="1" applyFont="1" applyFill="1" applyBorder="1" applyAlignment="1" applyProtection="1">
      <alignment horizontal="center"/>
      <protection locked="0"/>
    </xf>
    <xf numFmtId="37" fontId="5" fillId="3" borderId="20" xfId="1" applyNumberFormat="1" applyFont="1" applyFill="1" applyBorder="1" applyAlignment="1" applyProtection="1">
      <alignment horizontal="center"/>
      <protection locked="0"/>
    </xf>
    <xf numFmtId="37" fontId="5" fillId="3" borderId="3" xfId="1" applyNumberFormat="1" applyFont="1" applyFill="1" applyBorder="1" applyAlignment="1" applyProtection="1">
      <alignment horizontal="center"/>
      <protection locked="0"/>
    </xf>
    <xf numFmtId="37" fontId="5" fillId="3" borderId="21" xfId="1" applyNumberFormat="1" applyFont="1" applyFill="1" applyBorder="1" applyAlignment="1" applyProtection="1">
      <alignment horizontal="center"/>
      <protection locked="0"/>
    </xf>
    <xf numFmtId="37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left"/>
    </xf>
    <xf numFmtId="0" fontId="2" fillId="0" borderId="2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2" fillId="0" borderId="5" xfId="0" applyFont="1" applyBorder="1"/>
    <xf numFmtId="0" fontId="7" fillId="0" borderId="0" xfId="3" applyFont="1" applyAlignment="1">
      <alignment horizontal="left" vertical="center"/>
    </xf>
    <xf numFmtId="0" fontId="6" fillId="0" borderId="0" xfId="3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166" fontId="6" fillId="0" borderId="0" xfId="3" applyNumberFormat="1" applyAlignment="1">
      <alignment horizontal="center" vertical="center"/>
    </xf>
    <xf numFmtId="165" fontId="6" fillId="0" borderId="0" xfId="3" applyNumberFormat="1" applyAlignment="1">
      <alignment horizontal="center" vertical="center"/>
    </xf>
    <xf numFmtId="2" fontId="6" fillId="0" borderId="0" xfId="3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167" fontId="5" fillId="3" borderId="19" xfId="1" applyNumberFormat="1" applyFont="1" applyFill="1" applyBorder="1" applyAlignment="1" applyProtection="1">
      <alignment horizontal="center"/>
      <protection locked="0"/>
    </xf>
    <xf numFmtId="167" fontId="5" fillId="3" borderId="2" xfId="1" applyNumberFormat="1" applyFont="1" applyFill="1" applyBorder="1" applyAlignment="1" applyProtection="1">
      <alignment horizontal="center"/>
      <protection locked="0"/>
    </xf>
    <xf numFmtId="167" fontId="5" fillId="3" borderId="14" xfId="1" applyNumberFormat="1" applyFont="1" applyFill="1" applyBorder="1" applyAlignment="1" applyProtection="1">
      <alignment horizontal="center"/>
      <protection locked="0"/>
    </xf>
    <xf numFmtId="167" fontId="5" fillId="3" borderId="20" xfId="1" applyNumberFormat="1" applyFont="1" applyFill="1" applyBorder="1" applyAlignment="1" applyProtection="1">
      <alignment horizontal="center"/>
      <protection locked="0"/>
    </xf>
    <xf numFmtId="167" fontId="5" fillId="3" borderId="3" xfId="1" applyNumberFormat="1" applyFont="1" applyFill="1" applyBorder="1" applyAlignment="1" applyProtection="1">
      <alignment horizontal="center"/>
      <protection locked="0"/>
    </xf>
    <xf numFmtId="167" fontId="5" fillId="3" borderId="1" xfId="1" applyNumberFormat="1" applyFont="1" applyFill="1" applyBorder="1" applyAlignment="1" applyProtection="1">
      <alignment horizontal="center"/>
      <protection locked="0"/>
    </xf>
    <xf numFmtId="167" fontId="5" fillId="3" borderId="21" xfId="1" applyNumberFormat="1" applyFont="1" applyFill="1" applyBorder="1" applyAlignment="1" applyProtection="1">
      <alignment horizontal="center"/>
      <protection locked="0"/>
    </xf>
    <xf numFmtId="167" fontId="5" fillId="3" borderId="4" xfId="1" applyNumberFormat="1" applyFont="1" applyFill="1" applyBorder="1" applyAlignment="1" applyProtection="1">
      <alignment horizontal="center"/>
      <protection locked="0"/>
    </xf>
    <xf numFmtId="167" fontId="5" fillId="3" borderId="15" xfId="1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67" fontId="5" fillId="3" borderId="0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7" fontId="2" fillId="0" borderId="16" xfId="1" applyNumberFormat="1" applyFont="1" applyBorder="1" applyAlignment="1">
      <alignment horizontal="center"/>
    </xf>
    <xf numFmtId="37" fontId="2" fillId="0" borderId="17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7" fontId="5" fillId="3" borderId="24" xfId="1" applyNumberFormat="1" applyFont="1" applyFill="1" applyBorder="1" applyAlignment="1" applyProtection="1">
      <alignment horizontal="center"/>
      <protection locked="0"/>
    </xf>
    <xf numFmtId="167" fontId="5" fillId="3" borderId="23" xfId="1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center"/>
    </xf>
    <xf numFmtId="37" fontId="0" fillId="0" borderId="0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0" xfId="0" applyFont="1" applyAlignment="1">
      <alignment horizontal="left"/>
    </xf>
    <xf numFmtId="39" fontId="5" fillId="3" borderId="19" xfId="1" applyNumberFormat="1" applyFont="1" applyFill="1" applyBorder="1" applyAlignment="1" applyProtection="1">
      <alignment horizontal="center"/>
      <protection locked="0"/>
    </xf>
    <xf numFmtId="39" fontId="5" fillId="3" borderId="2" xfId="1" applyNumberFormat="1" applyFont="1" applyFill="1" applyBorder="1" applyAlignment="1" applyProtection="1">
      <alignment horizontal="center"/>
      <protection locked="0"/>
    </xf>
    <xf numFmtId="39" fontId="5" fillId="3" borderId="20" xfId="1" applyNumberFormat="1" applyFont="1" applyFill="1" applyBorder="1" applyAlignment="1" applyProtection="1">
      <alignment horizontal="center"/>
      <protection locked="0"/>
    </xf>
    <xf numFmtId="39" fontId="5" fillId="3" borderId="3" xfId="1" applyNumberFormat="1" applyFont="1" applyFill="1" applyBorder="1" applyAlignment="1" applyProtection="1">
      <alignment horizontal="center"/>
      <protection locked="0"/>
    </xf>
    <xf numFmtId="39" fontId="5" fillId="3" borderId="21" xfId="1" applyNumberFormat="1" applyFont="1" applyFill="1" applyBorder="1" applyAlignment="1" applyProtection="1">
      <alignment horizontal="center"/>
      <protection locked="0"/>
    </xf>
    <xf numFmtId="39" fontId="5" fillId="3" borderId="4" xfId="1" applyNumberFormat="1" applyFont="1" applyFill="1" applyBorder="1" applyAlignment="1" applyProtection="1">
      <alignment horizontal="center"/>
      <protection locked="0"/>
    </xf>
    <xf numFmtId="0" fontId="0" fillId="0" borderId="8" xfId="0" quotePrefix="1" applyBorder="1"/>
    <xf numFmtId="0" fontId="11" fillId="0" borderId="5" xfId="0" applyFont="1" applyBorder="1"/>
    <xf numFmtId="0" fontId="10" fillId="0" borderId="6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14" fontId="5" fillId="3" borderId="25" xfId="1" applyNumberFormat="1" applyFont="1" applyFill="1" applyBorder="1" applyAlignment="1" applyProtection="1">
      <alignment horizontal="center"/>
      <protection locked="0"/>
    </xf>
    <xf numFmtId="0" fontId="0" fillId="0" borderId="10" xfId="0" quotePrefix="1" applyBorder="1"/>
    <xf numFmtId="0" fontId="10" fillId="0" borderId="5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6" fillId="4" borderId="0" xfId="3" applyFill="1" applyAlignment="1">
      <alignment horizontal="center" vertical="center"/>
    </xf>
    <xf numFmtId="0" fontId="6" fillId="5" borderId="0" xfId="3" applyFill="1" applyAlignment="1">
      <alignment horizontal="center" vertical="center"/>
    </xf>
    <xf numFmtId="0" fontId="8" fillId="0" borderId="24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3" fontId="6" fillId="0" borderId="0" xfId="3" applyNumberFormat="1" applyAlignment="1">
      <alignment horizontal="center" vertical="center"/>
    </xf>
    <xf numFmtId="164" fontId="9" fillId="4" borderId="20" xfId="3" applyNumberFormat="1" applyFont="1" applyFill="1" applyBorder="1" applyAlignment="1">
      <alignment horizontal="center" vertical="center" wrapText="1"/>
    </xf>
    <xf numFmtId="3" fontId="9" fillId="3" borderId="20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4" quotePrefix="1" applyBorder="1"/>
    <xf numFmtId="0" fontId="12" fillId="0" borderId="10" xfId="4" applyBorder="1" applyAlignment="1">
      <alignment horizontal="left"/>
    </xf>
    <xf numFmtId="3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/>
    <xf numFmtId="0" fontId="2" fillId="0" borderId="10" xfId="0" quotePrefix="1" applyFont="1" applyBorder="1"/>
    <xf numFmtId="9" fontId="4" fillId="0" borderId="22" xfId="2" applyFont="1" applyFill="1" applyBorder="1" applyAlignment="1">
      <alignment horizontal="center"/>
    </xf>
    <xf numFmtId="9" fontId="4" fillId="0" borderId="13" xfId="2" applyFont="1" applyFill="1" applyBorder="1" applyAlignment="1">
      <alignment horizontal="center"/>
    </xf>
    <xf numFmtId="9" fontId="5" fillId="0" borderId="13" xfId="2" applyFont="1" applyFill="1" applyBorder="1"/>
    <xf numFmtId="3" fontId="5" fillId="3" borderId="13" xfId="2" applyNumberFormat="1" applyFont="1" applyFill="1" applyBorder="1" applyAlignment="1" applyProtection="1">
      <alignment horizontal="center"/>
      <protection locked="0"/>
    </xf>
    <xf numFmtId="9" fontId="5" fillId="0" borderId="21" xfId="2" applyFont="1" applyFill="1" applyBorder="1"/>
    <xf numFmtId="3" fontId="5" fillId="3" borderId="4" xfId="2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6" fillId="0" borderId="9" xfId="3" applyBorder="1" applyAlignment="1">
      <alignment horizontal="center" vertical="center"/>
    </xf>
    <xf numFmtId="0" fontId="6" fillId="0" borderId="11" xfId="3" applyBorder="1" applyAlignment="1">
      <alignment horizontal="center" vertical="center"/>
    </xf>
    <xf numFmtId="0" fontId="6" fillId="0" borderId="12" xfId="3" applyBorder="1" applyAlignment="1">
      <alignment horizontal="center" vertical="center"/>
    </xf>
    <xf numFmtId="0" fontId="0" fillId="6" borderId="0" xfId="0" applyFill="1"/>
    <xf numFmtId="0" fontId="0" fillId="3" borderId="12" xfId="0" applyFill="1" applyBorder="1"/>
    <xf numFmtId="0" fontId="13" fillId="0" borderId="0" xfId="0" applyFont="1" applyAlignment="1">
      <alignment horizontal="center"/>
    </xf>
    <xf numFmtId="0" fontId="0" fillId="0" borderId="28" xfId="0" applyBorder="1"/>
    <xf numFmtId="0" fontId="14" fillId="0" borderId="5" xfId="0" applyFont="1" applyBorder="1" applyAlignment="1">
      <alignment horizontal="centerContinuous"/>
    </xf>
    <xf numFmtId="0" fontId="14" fillId="0" borderId="6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3" fillId="0" borderId="8" xfId="0" quotePrefix="1" applyFont="1" applyBorder="1"/>
    <xf numFmtId="0" fontId="14" fillId="0" borderId="26" xfId="0" applyFont="1" applyBorder="1" applyAlignment="1">
      <alignment horizontal="left"/>
    </xf>
    <xf numFmtId="0" fontId="0" fillId="0" borderId="27" xfId="0" applyBorder="1"/>
    <xf numFmtId="0" fontId="13" fillId="0" borderId="27" xfId="0" applyFont="1" applyBorder="1" applyAlignment="1">
      <alignment horizontal="left"/>
    </xf>
    <xf numFmtId="0" fontId="0" fillId="3" borderId="11" xfId="0" applyFill="1" applyBorder="1"/>
    <xf numFmtId="0" fontId="0" fillId="0" borderId="0" xfId="0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4" fillId="0" borderId="25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21" xfId="3" applyFont="1" applyBorder="1" applyAlignment="1">
      <alignment horizontal="center" vertical="center" wrapText="1"/>
    </xf>
    <xf numFmtId="0" fontId="8" fillId="0" borderId="23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166" fontId="9" fillId="3" borderId="0" xfId="3" applyNumberFormat="1" applyFont="1" applyFill="1" applyAlignment="1" applyProtection="1">
      <alignment horizontal="center" vertical="center" wrapText="1"/>
      <protection locked="0"/>
    </xf>
    <xf numFmtId="166" fontId="6" fillId="3" borderId="23" xfId="3" applyNumberFormat="1" applyFill="1" applyBorder="1" applyAlignment="1" applyProtection="1">
      <alignment horizontal="center" vertical="center" wrapText="1"/>
      <protection locked="0"/>
    </xf>
    <xf numFmtId="166" fontId="8" fillId="3" borderId="0" xfId="3" applyNumberFormat="1" applyFont="1" applyFill="1" applyAlignment="1" applyProtection="1">
      <alignment horizontal="center" vertical="center" wrapText="1"/>
      <protection locked="0"/>
    </xf>
    <xf numFmtId="166" fontId="8" fillId="3" borderId="24" xfId="3" applyNumberFormat="1" applyFont="1" applyFill="1" applyBorder="1" applyAlignment="1" applyProtection="1">
      <alignment horizontal="center" vertical="center" wrapText="1"/>
      <protection locked="0"/>
    </xf>
    <xf numFmtId="166" fontId="8" fillId="3" borderId="23" xfId="3" applyNumberFormat="1" applyFont="1" applyFill="1" applyBorder="1" applyAlignment="1" applyProtection="1">
      <alignment horizontal="center" vertical="center" wrapText="1"/>
      <protection locked="0"/>
    </xf>
    <xf numFmtId="166" fontId="8" fillId="7" borderId="0" xfId="3" applyNumberFormat="1" applyFont="1" applyFill="1" applyAlignment="1" applyProtection="1">
      <alignment horizontal="center" vertical="center" wrapText="1"/>
      <protection locked="0"/>
    </xf>
    <xf numFmtId="166" fontId="8" fillId="7" borderId="24" xfId="3" applyNumberFormat="1" applyFont="1" applyFill="1" applyBorder="1" applyAlignment="1" applyProtection="1">
      <alignment horizontal="center" vertical="center" wrapText="1"/>
      <protection locked="0"/>
    </xf>
    <xf numFmtId="166" fontId="8" fillId="7" borderId="23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0" xfId="3" applyNumberFormat="1" applyFont="1" applyAlignment="1" applyProtection="1">
      <alignment horizontal="center" vertical="center" wrapText="1"/>
      <protection locked="0"/>
    </xf>
    <xf numFmtId="166" fontId="9" fillId="0" borderId="24" xfId="3" applyNumberFormat="1" applyFont="1" applyBorder="1" applyAlignment="1" applyProtection="1">
      <alignment horizontal="center" vertical="center" wrapText="1"/>
      <protection locked="0"/>
    </xf>
    <xf numFmtId="165" fontId="6" fillId="0" borderId="11" xfId="3" applyNumberFormat="1" applyBorder="1" applyAlignment="1">
      <alignment horizontal="center" vertical="center"/>
    </xf>
    <xf numFmtId="166" fontId="5" fillId="3" borderId="2" xfId="1" applyNumberFormat="1" applyFont="1" applyFill="1" applyBorder="1" applyAlignment="1" applyProtection="1">
      <alignment horizontal="center"/>
      <protection locked="0"/>
    </xf>
    <xf numFmtId="166" fontId="5" fillId="3" borderId="3" xfId="1" applyNumberFormat="1" applyFont="1" applyFill="1" applyBorder="1" applyAlignment="1" applyProtection="1">
      <alignment horizontal="center"/>
      <protection locked="0"/>
    </xf>
    <xf numFmtId="166" fontId="5" fillId="3" borderId="4" xfId="1" applyNumberFormat="1" applyFont="1" applyFill="1" applyBorder="1" applyAlignment="1" applyProtection="1">
      <alignment horizontal="center"/>
      <protection locked="0"/>
    </xf>
    <xf numFmtId="37" fontId="5" fillId="0" borderId="1" xfId="0" applyNumberFormat="1" applyFont="1" applyBorder="1" applyAlignment="1" applyProtection="1">
      <alignment horizontal="center"/>
      <protection locked="0"/>
    </xf>
    <xf numFmtId="3" fontId="5" fillId="0" borderId="17" xfId="1" applyNumberFormat="1" applyFont="1" applyFill="1" applyBorder="1" applyAlignment="1" applyProtection="1">
      <alignment horizontal="center"/>
      <protection locked="0"/>
    </xf>
    <xf numFmtId="3" fontId="5" fillId="0" borderId="13" xfId="1" applyNumberFormat="1" applyFont="1" applyFill="1" applyBorder="1" applyAlignment="1" applyProtection="1">
      <alignment horizontal="center"/>
      <protection locked="0"/>
    </xf>
    <xf numFmtId="3" fontId="5" fillId="0" borderId="4" xfId="1" applyNumberFormat="1" applyFont="1" applyFill="1" applyBorder="1" applyAlignment="1" applyProtection="1">
      <alignment horizontal="center"/>
      <protection locked="0"/>
    </xf>
    <xf numFmtId="166" fontId="5" fillId="0" borderId="13" xfId="1" applyNumberFormat="1" applyFont="1" applyFill="1" applyBorder="1" applyAlignment="1" applyProtection="1">
      <alignment horizontal="center"/>
      <protection locked="0"/>
    </xf>
    <xf numFmtId="165" fontId="5" fillId="0" borderId="2" xfId="1" applyNumberFormat="1" applyFont="1" applyFill="1" applyBorder="1" applyAlignment="1" applyProtection="1">
      <alignment horizontal="center"/>
      <protection locked="0"/>
    </xf>
    <xf numFmtId="165" fontId="5" fillId="0" borderId="3" xfId="1" applyNumberFormat="1" applyFont="1" applyFill="1" applyBorder="1" applyAlignment="1" applyProtection="1">
      <alignment horizontal="center"/>
      <protection locked="0"/>
    </xf>
    <xf numFmtId="165" fontId="5" fillId="0" borderId="4" xfId="1" applyNumberFormat="1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Continuous" vertical="center"/>
    </xf>
    <xf numFmtId="37" fontId="5" fillId="0" borderId="2" xfId="0" applyNumberFormat="1" applyFont="1" applyBorder="1" applyAlignment="1" applyProtection="1">
      <alignment horizontal="center"/>
      <protection locked="0"/>
    </xf>
    <xf numFmtId="37" fontId="5" fillId="0" borderId="3" xfId="0" applyNumberFormat="1" applyFont="1" applyBorder="1" applyAlignment="1" applyProtection="1">
      <alignment horizontal="center"/>
      <protection locked="0"/>
    </xf>
    <xf numFmtId="37" fontId="5" fillId="0" borderId="4" xfId="0" applyNumberFormat="1" applyFont="1" applyBorder="1" applyAlignment="1" applyProtection="1">
      <alignment horizontal="center"/>
      <protection locked="0"/>
    </xf>
    <xf numFmtId="3" fontId="5" fillId="0" borderId="4" xfId="2" applyNumberFormat="1" applyFont="1" applyFill="1" applyBorder="1" applyAlignment="1" applyProtection="1">
      <alignment horizontal="center"/>
      <protection locked="0"/>
    </xf>
    <xf numFmtId="164" fontId="9" fillId="4" borderId="2" xfId="3" applyNumberFormat="1" applyFont="1" applyFill="1" applyBorder="1" applyAlignment="1">
      <alignment horizontal="center" vertical="center" wrapText="1"/>
    </xf>
    <xf numFmtId="164" fontId="9" fillId="4" borderId="3" xfId="3" applyNumberFormat="1" applyFont="1" applyFill="1" applyBorder="1" applyAlignment="1">
      <alignment horizontal="center" vertical="center" wrapText="1"/>
    </xf>
    <xf numFmtId="164" fontId="9" fillId="4" borderId="4" xfId="3" applyNumberFormat="1" applyFont="1" applyFill="1" applyBorder="1" applyAlignment="1">
      <alignment horizontal="center" vertical="center" wrapText="1"/>
    </xf>
    <xf numFmtId="166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164" fontId="19" fillId="4" borderId="22" xfId="3" applyNumberFormat="1" applyFont="1" applyFill="1" applyBorder="1" applyAlignment="1">
      <alignment horizontal="right" vertical="center" wrapText="1"/>
    </xf>
    <xf numFmtId="3" fontId="19" fillId="0" borderId="22" xfId="3" applyNumberFormat="1" applyFont="1" applyBorder="1" applyAlignment="1" applyProtection="1">
      <alignment horizontal="center" vertical="center" wrapText="1"/>
      <protection locked="0"/>
    </xf>
    <xf numFmtId="166" fontId="19" fillId="0" borderId="16" xfId="3" applyNumberFormat="1" applyFont="1" applyBorder="1" applyAlignment="1" applyProtection="1">
      <alignment horizontal="center" vertical="center" wrapText="1"/>
      <protection locked="0"/>
    </xf>
    <xf numFmtId="169" fontId="21" fillId="3" borderId="16" xfId="2" applyNumberFormat="1" applyFont="1" applyFill="1" applyBorder="1" applyAlignment="1" applyProtection="1">
      <alignment horizontal="center" vertical="center" wrapText="1"/>
      <protection locked="0"/>
    </xf>
    <xf numFmtId="166" fontId="20" fillId="0" borderId="16" xfId="3" applyNumberFormat="1" applyFont="1" applyBorder="1" applyAlignment="1" applyProtection="1">
      <alignment horizontal="center" vertical="center" wrapText="1"/>
      <protection locked="0"/>
    </xf>
    <xf numFmtId="168" fontId="20" fillId="0" borderId="17" xfId="2" applyNumberFormat="1" applyFont="1" applyFill="1" applyBorder="1" applyAlignment="1" applyProtection="1">
      <alignment horizontal="center" vertical="center" wrapText="1"/>
      <protection locked="0"/>
    </xf>
    <xf numFmtId="164" fontId="22" fillId="4" borderId="22" xfId="3" applyNumberFormat="1" applyFont="1" applyFill="1" applyBorder="1" applyAlignment="1">
      <alignment horizontal="right" vertical="center" wrapText="1"/>
    </xf>
    <xf numFmtId="3" fontId="22" fillId="0" borderId="22" xfId="3" applyNumberFormat="1" applyFont="1" applyBorder="1" applyAlignment="1" applyProtection="1">
      <alignment horizontal="center" vertical="center" wrapText="1"/>
      <protection locked="0"/>
    </xf>
    <xf numFmtId="166" fontId="22" fillId="0" borderId="16" xfId="3" applyNumberFormat="1" applyFont="1" applyBorder="1" applyAlignment="1" applyProtection="1">
      <alignment horizontal="center" vertical="center" wrapText="1"/>
      <protection locked="0"/>
    </xf>
    <xf numFmtId="164" fontId="22" fillId="5" borderId="21" xfId="3" applyNumberFormat="1" applyFont="1" applyFill="1" applyBorder="1" applyAlignment="1">
      <alignment horizontal="right" vertical="center" wrapText="1"/>
    </xf>
    <xf numFmtId="166" fontId="20" fillId="3" borderId="16" xfId="3" applyNumberFormat="1" applyFont="1" applyFill="1" applyBorder="1" applyAlignment="1" applyProtection="1">
      <alignment horizontal="center" vertical="center" wrapText="1"/>
      <protection locked="0"/>
    </xf>
    <xf numFmtId="166" fontId="20" fillId="7" borderId="16" xfId="3" applyNumberFormat="1" applyFont="1" applyFill="1" applyBorder="1" applyAlignment="1" applyProtection="1">
      <alignment horizontal="center" vertical="center" wrapText="1"/>
      <protection locked="0"/>
    </xf>
    <xf numFmtId="3" fontId="22" fillId="0" borderId="21" xfId="3" applyNumberFormat="1" applyFont="1" applyBorder="1" applyAlignment="1" applyProtection="1">
      <alignment horizontal="center" vertical="center" wrapText="1"/>
      <protection locked="0"/>
    </xf>
    <xf numFmtId="166" fontId="22" fillId="0" borderId="23" xfId="3" applyNumberFormat="1" applyFont="1" applyBorder="1" applyAlignment="1" applyProtection="1">
      <alignment horizontal="center" vertical="center" wrapText="1"/>
      <protection locked="0"/>
    </xf>
    <xf numFmtId="169" fontId="21" fillId="3" borderId="23" xfId="2" applyNumberFormat="1" applyFont="1" applyFill="1" applyBorder="1" applyAlignment="1" applyProtection="1">
      <alignment horizontal="center" vertical="center" wrapText="1"/>
      <protection locked="0"/>
    </xf>
    <xf numFmtId="166" fontId="20" fillId="0" borderId="23" xfId="3" applyNumberFormat="1" applyFont="1" applyBorder="1" applyAlignment="1" applyProtection="1">
      <alignment horizontal="center" vertical="center" wrapText="1"/>
      <protection locked="0"/>
    </xf>
    <xf numFmtId="168" fontId="20" fillId="0" borderId="15" xfId="2" applyNumberFormat="1" applyFont="1" applyFill="1" applyBorder="1" applyAlignment="1" applyProtection="1">
      <alignment horizontal="center" vertical="center" wrapText="1"/>
      <protection locked="0"/>
    </xf>
    <xf numFmtId="3" fontId="9" fillId="3" borderId="23" xfId="3" applyNumberFormat="1" applyFont="1" applyFill="1" applyBorder="1" applyAlignment="1" applyProtection="1">
      <alignment horizontal="center" vertical="center" wrapText="1"/>
      <protection locked="0"/>
    </xf>
    <xf numFmtId="166" fontId="9" fillId="0" borderId="23" xfId="3" applyNumberFormat="1" applyFont="1" applyBorder="1" applyAlignment="1" applyProtection="1">
      <alignment horizontal="center" vertical="center" wrapText="1"/>
      <protection locked="0"/>
    </xf>
    <xf numFmtId="164" fontId="9" fillId="5" borderId="4" xfId="3" applyNumberFormat="1" applyFont="1" applyFill="1" applyBorder="1" applyAlignment="1">
      <alignment horizontal="center" vertical="center" wrapText="1"/>
    </xf>
    <xf numFmtId="3" fontId="22" fillId="3" borderId="22" xfId="3" applyNumberFormat="1" applyFont="1" applyFill="1" applyBorder="1" applyAlignment="1" applyProtection="1">
      <alignment horizontal="center" vertical="center" wrapText="1"/>
      <protection locked="0"/>
    </xf>
    <xf numFmtId="166" fontId="22" fillId="3" borderId="16" xfId="3" applyNumberFormat="1" applyFont="1" applyFill="1" applyBorder="1" applyAlignment="1" applyProtection="1">
      <alignment horizontal="center" vertical="center" wrapText="1"/>
      <protection locked="0"/>
    </xf>
    <xf numFmtId="169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69" fontId="20" fillId="0" borderId="16" xfId="2" applyNumberFormat="1" applyFont="1" applyFill="1" applyBorder="1" applyAlignment="1" applyProtection="1">
      <alignment horizontal="center" vertical="center" wrapText="1"/>
      <protection locked="0"/>
    </xf>
    <xf numFmtId="169" fontId="8" fillId="0" borderId="24" xfId="2" applyNumberFormat="1" applyFont="1" applyFill="1" applyBorder="1" applyAlignment="1" applyProtection="1">
      <alignment horizontal="center" vertical="center" wrapText="1"/>
      <protection locked="0"/>
    </xf>
    <xf numFmtId="169" fontId="6" fillId="0" borderId="23" xfId="2" applyNumberFormat="1" applyFont="1" applyFill="1" applyBorder="1" applyAlignment="1" applyProtection="1">
      <alignment horizontal="center" vertical="center" wrapText="1"/>
      <protection locked="0"/>
    </xf>
    <xf numFmtId="169" fontId="20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2" applyNumberFormat="1" applyFont="1" applyFill="1" applyBorder="1" applyAlignment="1" applyProtection="1">
      <alignment horizontal="center" vertical="center" wrapText="1"/>
      <protection locked="0"/>
    </xf>
    <xf numFmtId="168" fontId="8" fillId="7" borderId="1" xfId="2" applyNumberFormat="1" applyFont="1" applyFill="1" applyBorder="1" applyAlignment="1" applyProtection="1">
      <alignment horizontal="center" vertical="center" wrapText="1"/>
      <protection locked="0"/>
    </xf>
    <xf numFmtId="168" fontId="8" fillId="7" borderId="14" xfId="2" applyNumberFormat="1" applyFont="1" applyFill="1" applyBorder="1" applyAlignment="1" applyProtection="1">
      <alignment horizontal="center" vertical="center" wrapText="1"/>
      <protection locked="0"/>
    </xf>
    <xf numFmtId="168" fontId="6" fillId="7" borderId="15" xfId="2" applyNumberFormat="1" applyFont="1" applyFill="1" applyBorder="1" applyAlignment="1" applyProtection="1">
      <alignment horizontal="center" vertical="center" wrapText="1"/>
      <protection locked="0"/>
    </xf>
    <xf numFmtId="166" fontId="5" fillId="3" borderId="13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169" fontId="8" fillId="7" borderId="0" xfId="2" applyNumberFormat="1" applyFont="1" applyFill="1" applyBorder="1" applyAlignment="1" applyProtection="1">
      <alignment horizontal="center" vertical="center" wrapText="1"/>
      <protection locked="0"/>
    </xf>
    <xf numFmtId="169" fontId="8" fillId="7" borderId="24" xfId="2" applyNumberFormat="1" applyFont="1" applyFill="1" applyBorder="1" applyAlignment="1" applyProtection="1">
      <alignment horizontal="center" vertical="center" wrapText="1"/>
      <protection locked="0"/>
    </xf>
    <xf numFmtId="169" fontId="8" fillId="7" borderId="23" xfId="2" applyNumberFormat="1" applyFont="1" applyFill="1" applyBorder="1" applyAlignment="1" applyProtection="1">
      <alignment horizontal="center" vertical="center" wrapText="1"/>
      <protection locked="0"/>
    </xf>
    <xf numFmtId="3" fontId="5" fillId="3" borderId="2" xfId="1" applyNumberFormat="1" applyFont="1" applyFill="1" applyBorder="1" applyAlignment="1" applyProtection="1">
      <alignment horizontal="center"/>
      <protection locked="0"/>
    </xf>
    <xf numFmtId="3" fontId="5" fillId="0" borderId="2" xfId="1" applyNumberFormat="1" applyFont="1" applyFill="1" applyBorder="1" applyAlignment="1" applyProtection="1">
      <alignment horizontal="center"/>
      <protection locked="0"/>
    </xf>
    <xf numFmtId="3" fontId="5" fillId="3" borderId="3" xfId="1" applyNumberFormat="1" applyFont="1" applyFill="1" applyBorder="1" applyAlignment="1" applyProtection="1">
      <alignment horizontal="center"/>
      <protection locked="0"/>
    </xf>
    <xf numFmtId="3" fontId="5" fillId="0" borderId="3" xfId="1" applyNumberFormat="1" applyFont="1" applyFill="1" applyBorder="1" applyAlignment="1" applyProtection="1">
      <alignment horizontal="center"/>
      <protection locked="0"/>
    </xf>
    <xf numFmtId="3" fontId="5" fillId="3" borderId="4" xfId="1" applyNumberFormat="1" applyFont="1" applyFill="1" applyBorder="1" applyAlignment="1" applyProtection="1">
      <alignment horizontal="center"/>
      <protection locked="0"/>
    </xf>
    <xf numFmtId="9" fontId="5" fillId="0" borderId="2" xfId="2" applyFont="1" applyFill="1" applyBorder="1" applyAlignment="1" applyProtection="1">
      <alignment horizontal="center"/>
      <protection locked="0"/>
    </xf>
    <xf numFmtId="9" fontId="5" fillId="0" borderId="3" xfId="2" applyFont="1" applyFill="1" applyBorder="1" applyAlignment="1" applyProtection="1">
      <alignment horizontal="center"/>
      <protection locked="0"/>
    </xf>
    <xf numFmtId="9" fontId="5" fillId="0" borderId="4" xfId="2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3" fillId="0" borderId="28" xfId="0" applyFont="1" applyBorder="1" applyAlignment="1">
      <alignment horizontal="left"/>
    </xf>
    <xf numFmtId="165" fontId="10" fillId="0" borderId="0" xfId="0" applyNumberFormat="1" applyFont="1" applyAlignment="1">
      <alignment horizontal="centerContinuous"/>
    </xf>
    <xf numFmtId="165" fontId="0" fillId="0" borderId="0" xfId="0" applyNumberFormat="1" applyAlignment="1">
      <alignment horizontal="centerContinuous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/>
    <xf numFmtId="0" fontId="24" fillId="0" borderId="0" xfId="0" applyFont="1"/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24" fillId="0" borderId="11" xfId="0" applyFont="1" applyBorder="1"/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</cellXfs>
  <cellStyles count="5">
    <cellStyle name="Comma" xfId="1" builtinId="3"/>
    <cellStyle name="Hyperlink" xfId="4" builtinId="8"/>
    <cellStyle name="Normal" xfId="0" builtinId="0"/>
    <cellStyle name="Normal 9" xfId="3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ustin.Biro@floir.com" TargetMode="External"/><Relationship Id="rId1" Type="http://schemas.openxmlformats.org/officeDocument/2006/relationships/hyperlink" Target="mailto:Kyle.Collins@floi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M58"/>
  <sheetViews>
    <sheetView showGridLines="0" tabSelected="1" zoomScaleNormal="100" workbookViewId="0"/>
  </sheetViews>
  <sheetFormatPr defaultRowHeight="15" x14ac:dyDescent="0.25"/>
  <cols>
    <col min="1" max="1" width="4.7109375" customWidth="1"/>
    <col min="2" max="2" width="10.7109375" customWidth="1"/>
    <col min="3" max="3" width="20.7109375" customWidth="1"/>
    <col min="4" max="4" width="10.7109375" customWidth="1"/>
    <col min="5" max="5" width="52.140625" customWidth="1"/>
    <col min="6" max="7" width="15.7109375" customWidth="1"/>
    <col min="11" max="11" width="9.140625" customWidth="1"/>
  </cols>
  <sheetData>
    <row r="1" spans="2:13" ht="18.75" x14ac:dyDescent="0.3">
      <c r="B1" s="76" t="s">
        <v>142</v>
      </c>
      <c r="C1" s="4"/>
      <c r="D1" s="4"/>
      <c r="E1" s="4"/>
      <c r="F1" s="4"/>
      <c r="G1" s="5"/>
      <c r="H1" s="77" t="s">
        <v>143</v>
      </c>
      <c r="I1" s="77"/>
      <c r="J1" s="78"/>
      <c r="K1" s="124" t="s">
        <v>210</v>
      </c>
      <c r="L1" s="77"/>
      <c r="M1" s="78"/>
    </row>
    <row r="2" spans="2:13" ht="15.75" thickBot="1" x14ac:dyDescent="0.3">
      <c r="B2" s="75" t="s">
        <v>180</v>
      </c>
      <c r="G2" s="7"/>
      <c r="J2" s="7"/>
      <c r="K2" s="6"/>
      <c r="M2" s="7"/>
    </row>
    <row r="3" spans="2:13" ht="15.75" thickBot="1" x14ac:dyDescent="0.3">
      <c r="B3" s="75"/>
      <c r="C3" s="111" t="s">
        <v>199</v>
      </c>
      <c r="D3" s="111"/>
      <c r="E3" s="111"/>
      <c r="G3" s="7"/>
      <c r="I3" s="79"/>
      <c r="J3" s="7"/>
      <c r="K3" s="6"/>
      <c r="L3" s="125">
        <v>2025</v>
      </c>
      <c r="M3" s="7"/>
    </row>
    <row r="4" spans="2:13" ht="15.75" thickBot="1" x14ac:dyDescent="0.3">
      <c r="B4" s="75" t="s">
        <v>221</v>
      </c>
      <c r="G4" s="7"/>
      <c r="J4" s="7"/>
      <c r="K4" s="8"/>
      <c r="L4" s="9"/>
      <c r="M4" s="10"/>
    </row>
    <row r="5" spans="2:13" ht="17.25" x14ac:dyDescent="0.3">
      <c r="B5" s="75" t="s">
        <v>222</v>
      </c>
      <c r="H5" s="115" t="s">
        <v>200</v>
      </c>
      <c r="I5" s="116"/>
      <c r="J5" s="117"/>
    </row>
    <row r="6" spans="2:13" ht="15" customHeight="1" x14ac:dyDescent="0.25">
      <c r="B6" s="75" t="s">
        <v>223</v>
      </c>
      <c r="H6" s="6"/>
      <c r="J6" s="7"/>
    </row>
    <row r="7" spans="2:13" ht="15" customHeight="1" x14ac:dyDescent="0.25">
      <c r="B7" s="75" t="s">
        <v>224</v>
      </c>
      <c r="H7" s="6"/>
      <c r="I7" s="113" t="s">
        <v>201</v>
      </c>
      <c r="J7" s="7"/>
    </row>
    <row r="8" spans="2:13" ht="15" customHeight="1" x14ac:dyDescent="0.25">
      <c r="B8" s="6"/>
      <c r="C8" t="s">
        <v>225</v>
      </c>
      <c r="H8" s="6"/>
      <c r="J8" s="7"/>
    </row>
    <row r="9" spans="2:13" ht="15" customHeight="1" thickBot="1" x14ac:dyDescent="0.3">
      <c r="B9" s="6"/>
      <c r="D9" t="s">
        <v>226</v>
      </c>
      <c r="H9" s="8"/>
      <c r="I9" s="9"/>
      <c r="J9" s="10"/>
    </row>
    <row r="10" spans="2:13" x14ac:dyDescent="0.25">
      <c r="B10" s="6"/>
      <c r="D10" t="s">
        <v>227</v>
      </c>
      <c r="G10" s="7"/>
    </row>
    <row r="11" spans="2:13" x14ac:dyDescent="0.25">
      <c r="B11" s="118" t="s">
        <v>202</v>
      </c>
      <c r="G11" s="7"/>
    </row>
    <row r="12" spans="2:13" ht="15.75" thickBot="1" x14ac:dyDescent="0.3">
      <c r="B12" s="97" t="s">
        <v>228</v>
      </c>
      <c r="C12" s="9"/>
      <c r="D12" s="9"/>
      <c r="E12" s="9"/>
      <c r="F12" s="122"/>
      <c r="G12" s="112"/>
    </row>
    <row r="13" spans="2:13" ht="15.75" thickBot="1" x14ac:dyDescent="0.3"/>
    <row r="14" spans="2:13" ht="18.75" x14ac:dyDescent="0.3">
      <c r="B14" s="81" t="s">
        <v>141</v>
      </c>
      <c r="C14" s="4"/>
      <c r="D14" s="4"/>
      <c r="E14" s="4"/>
      <c r="F14" s="4"/>
      <c r="G14" s="5"/>
      <c r="I14" s="81" t="s">
        <v>163</v>
      </c>
      <c r="J14" s="4"/>
      <c r="K14" s="4"/>
      <c r="L14" s="5"/>
    </row>
    <row r="15" spans="2:13" x14ac:dyDescent="0.25">
      <c r="B15" s="75" t="s">
        <v>144</v>
      </c>
      <c r="G15" s="7"/>
      <c r="I15" s="93" t="s">
        <v>164</v>
      </c>
      <c r="L15" s="7"/>
    </row>
    <row r="16" spans="2:13" ht="19.5" thickBot="1" x14ac:dyDescent="0.35">
      <c r="B16" s="82"/>
      <c r="C16" t="s">
        <v>279</v>
      </c>
      <c r="G16" s="7"/>
      <c r="I16" s="94" t="s">
        <v>302</v>
      </c>
      <c r="J16" s="9"/>
      <c r="K16" s="9"/>
      <c r="L16" s="10"/>
    </row>
    <row r="17" spans="2:7" x14ac:dyDescent="0.25">
      <c r="B17" s="75" t="s">
        <v>229</v>
      </c>
      <c r="G17" s="7"/>
    </row>
    <row r="18" spans="2:7" x14ac:dyDescent="0.25">
      <c r="B18" s="75"/>
      <c r="C18" t="s">
        <v>230</v>
      </c>
      <c r="G18" s="7"/>
    </row>
    <row r="19" spans="2:7" x14ac:dyDescent="0.25">
      <c r="B19" s="75" t="s">
        <v>231</v>
      </c>
      <c r="G19" s="7"/>
    </row>
    <row r="20" spans="2:7" x14ac:dyDescent="0.25">
      <c r="B20" s="75" t="s">
        <v>232</v>
      </c>
      <c r="G20" s="7"/>
    </row>
    <row r="21" spans="2:7" ht="15.75" thickBot="1" x14ac:dyDescent="0.3">
      <c r="B21" s="80" t="s">
        <v>233</v>
      </c>
      <c r="C21" s="9"/>
      <c r="D21" s="9"/>
      <c r="E21" s="9"/>
      <c r="F21" s="9"/>
      <c r="G21" s="10"/>
    </row>
    <row r="23" spans="2:7" ht="18.75" x14ac:dyDescent="0.3">
      <c r="B23" s="68" t="s">
        <v>151</v>
      </c>
    </row>
    <row r="25" spans="2:7" x14ac:dyDescent="0.25">
      <c r="B25" t="s">
        <v>24</v>
      </c>
      <c r="C25" s="2" t="s">
        <v>25</v>
      </c>
      <c r="D25" s="2" t="s">
        <v>44</v>
      </c>
      <c r="E25" s="2" t="s">
        <v>26</v>
      </c>
    </row>
    <row r="26" spans="2:7" ht="15" customHeight="1" x14ac:dyDescent="0.25">
      <c r="B26" t="s">
        <v>27</v>
      </c>
      <c r="C26" s="3" t="s">
        <v>0</v>
      </c>
      <c r="D26" t="s">
        <v>45</v>
      </c>
      <c r="E26" t="s">
        <v>280</v>
      </c>
    </row>
    <row r="27" spans="2:7" ht="15" customHeight="1" x14ac:dyDescent="0.25">
      <c r="B27" t="s">
        <v>27</v>
      </c>
      <c r="C27" s="3" t="s">
        <v>1</v>
      </c>
      <c r="D27" t="s">
        <v>46</v>
      </c>
      <c r="E27" t="s">
        <v>28</v>
      </c>
    </row>
    <row r="28" spans="2:7" ht="15" customHeight="1" x14ac:dyDescent="0.25">
      <c r="B28" t="s">
        <v>27</v>
      </c>
      <c r="C28" s="3" t="s">
        <v>147</v>
      </c>
      <c r="D28" t="s">
        <v>46</v>
      </c>
      <c r="E28" t="s">
        <v>40</v>
      </c>
    </row>
    <row r="29" spans="2:7" ht="15" customHeight="1" x14ac:dyDescent="0.25">
      <c r="B29" t="s">
        <v>27</v>
      </c>
      <c r="C29" s="3" t="s">
        <v>9</v>
      </c>
      <c r="D29" t="s">
        <v>46</v>
      </c>
      <c r="E29" t="s">
        <v>145</v>
      </c>
    </row>
    <row r="30" spans="2:7" ht="15" customHeight="1" x14ac:dyDescent="0.25">
      <c r="B30" t="s">
        <v>27</v>
      </c>
      <c r="C30" s="3" t="s">
        <v>11</v>
      </c>
      <c r="D30" t="s">
        <v>46</v>
      </c>
      <c r="E30" t="s">
        <v>170</v>
      </c>
    </row>
    <row r="31" spans="2:7" ht="15" customHeight="1" x14ac:dyDescent="0.25">
      <c r="B31" t="s">
        <v>27</v>
      </c>
      <c r="C31" s="3" t="s">
        <v>6</v>
      </c>
      <c r="D31" t="s">
        <v>46</v>
      </c>
      <c r="E31" t="s">
        <v>165</v>
      </c>
    </row>
    <row r="32" spans="2:7" ht="15" customHeight="1" x14ac:dyDescent="0.25">
      <c r="B32" t="s">
        <v>27</v>
      </c>
      <c r="C32" s="3" t="s">
        <v>4</v>
      </c>
      <c r="D32" t="s">
        <v>46</v>
      </c>
      <c r="E32" t="s">
        <v>174</v>
      </c>
    </row>
    <row r="33" spans="2:5" ht="15" customHeight="1" x14ac:dyDescent="0.25">
      <c r="B33" t="s">
        <v>27</v>
      </c>
      <c r="C33" s="3" t="s">
        <v>2</v>
      </c>
      <c r="D33" t="s">
        <v>46</v>
      </c>
      <c r="E33" t="s">
        <v>190</v>
      </c>
    </row>
    <row r="34" spans="2:5" x14ac:dyDescent="0.25">
      <c r="C34" t="s">
        <v>148</v>
      </c>
      <c r="D34" t="s">
        <v>45</v>
      </c>
      <c r="E34" t="s">
        <v>39</v>
      </c>
    </row>
    <row r="35" spans="2:5" x14ac:dyDescent="0.25">
      <c r="C35" t="s">
        <v>166</v>
      </c>
      <c r="D35" t="s">
        <v>45</v>
      </c>
      <c r="E35" t="s">
        <v>169</v>
      </c>
    </row>
    <row r="36" spans="2:5" x14ac:dyDescent="0.25">
      <c r="C36" t="s">
        <v>14</v>
      </c>
      <c r="D36" t="s">
        <v>45</v>
      </c>
      <c r="E36" t="s">
        <v>29</v>
      </c>
    </row>
    <row r="37" spans="2:5" x14ac:dyDescent="0.25">
      <c r="C37" t="s">
        <v>13</v>
      </c>
      <c r="D37" t="s">
        <v>45</v>
      </c>
      <c r="E37" t="s">
        <v>171</v>
      </c>
    </row>
    <row r="38" spans="2:5" x14ac:dyDescent="0.25">
      <c r="C38" t="s">
        <v>30</v>
      </c>
      <c r="D38" t="s">
        <v>45</v>
      </c>
      <c r="E38" t="s">
        <v>31</v>
      </c>
    </row>
    <row r="39" spans="2:5" x14ac:dyDescent="0.25">
      <c r="C39" t="s">
        <v>42</v>
      </c>
      <c r="D39" t="s">
        <v>45</v>
      </c>
      <c r="E39" t="s">
        <v>43</v>
      </c>
    </row>
    <row r="40" spans="2:5" x14ac:dyDescent="0.25">
      <c r="C40" t="s">
        <v>15</v>
      </c>
      <c r="D40" t="s">
        <v>45</v>
      </c>
      <c r="E40" t="s">
        <v>197</v>
      </c>
    </row>
    <row r="41" spans="2:5" x14ac:dyDescent="0.25">
      <c r="C41" t="s">
        <v>37</v>
      </c>
      <c r="D41" t="s">
        <v>45</v>
      </c>
      <c r="E41" t="s">
        <v>198</v>
      </c>
    </row>
    <row r="42" spans="2:5" x14ac:dyDescent="0.25">
      <c r="E42" t="s">
        <v>290</v>
      </c>
    </row>
    <row r="43" spans="2:5" x14ac:dyDescent="0.25">
      <c r="C43" t="s">
        <v>16</v>
      </c>
      <c r="D43" t="s">
        <v>45</v>
      </c>
      <c r="E43" t="s">
        <v>32</v>
      </c>
    </row>
    <row r="44" spans="2:5" x14ac:dyDescent="0.25">
      <c r="C44" t="s">
        <v>17</v>
      </c>
      <c r="D44" t="s">
        <v>45</v>
      </c>
      <c r="E44" t="s">
        <v>33</v>
      </c>
    </row>
    <row r="45" spans="2:5" x14ac:dyDescent="0.25">
      <c r="C45" t="s">
        <v>18</v>
      </c>
      <c r="D45" t="s">
        <v>45</v>
      </c>
      <c r="E45" t="s">
        <v>35</v>
      </c>
    </row>
    <row r="46" spans="2:5" x14ac:dyDescent="0.25">
      <c r="C46" t="s">
        <v>19</v>
      </c>
      <c r="D46" t="s">
        <v>45</v>
      </c>
      <c r="E46" t="s">
        <v>34</v>
      </c>
    </row>
    <row r="47" spans="2:5" x14ac:dyDescent="0.25">
      <c r="C47" t="s">
        <v>20</v>
      </c>
      <c r="D47" t="s">
        <v>45</v>
      </c>
      <c r="E47" t="s">
        <v>36</v>
      </c>
    </row>
    <row r="48" spans="2:5" x14ac:dyDescent="0.25">
      <c r="C48" t="s">
        <v>21</v>
      </c>
      <c r="D48" t="s">
        <v>45</v>
      </c>
      <c r="E48" t="s">
        <v>38</v>
      </c>
    </row>
    <row r="49" spans="3:9" x14ac:dyDescent="0.25">
      <c r="C49" t="s">
        <v>149</v>
      </c>
      <c r="D49" t="s">
        <v>45</v>
      </c>
      <c r="E49" t="s">
        <v>146</v>
      </c>
    </row>
    <row r="50" spans="3:9" x14ac:dyDescent="0.25">
      <c r="C50" t="s">
        <v>204</v>
      </c>
      <c r="D50" t="s">
        <v>45</v>
      </c>
      <c r="E50" t="s">
        <v>206</v>
      </c>
    </row>
    <row r="51" spans="3:9" x14ac:dyDescent="0.25">
      <c r="C51" t="s">
        <v>205</v>
      </c>
      <c r="D51" t="s">
        <v>45</v>
      </c>
      <c r="E51" t="s">
        <v>206</v>
      </c>
    </row>
    <row r="52" spans="3:9" x14ac:dyDescent="0.25">
      <c r="C52" t="s">
        <v>207</v>
      </c>
      <c r="D52" t="s">
        <v>45</v>
      </c>
      <c r="E52" t="s">
        <v>281</v>
      </c>
    </row>
    <row r="53" spans="3:9" x14ac:dyDescent="0.25">
      <c r="E53" t="s">
        <v>234</v>
      </c>
    </row>
    <row r="54" spans="3:9" x14ac:dyDescent="0.25">
      <c r="E54" t="s">
        <v>217</v>
      </c>
    </row>
    <row r="55" spans="3:9" x14ac:dyDescent="0.25">
      <c r="C55" s="218"/>
      <c r="D55" s="218"/>
      <c r="E55" s="218"/>
      <c r="F55" s="218"/>
      <c r="G55" s="218"/>
      <c r="H55" s="218"/>
      <c r="I55" s="218"/>
    </row>
    <row r="56" spans="3:9" x14ac:dyDescent="0.25">
      <c r="C56" s="218"/>
      <c r="D56" s="218"/>
      <c r="E56" s="218"/>
      <c r="F56" s="218"/>
      <c r="G56" s="218"/>
      <c r="H56" s="218"/>
      <c r="I56" s="218"/>
    </row>
    <row r="57" spans="3:9" x14ac:dyDescent="0.25">
      <c r="C57" s="218"/>
      <c r="D57" s="218"/>
      <c r="E57" s="218"/>
      <c r="F57" s="218"/>
      <c r="G57" s="218"/>
      <c r="H57" s="218"/>
      <c r="I57" s="218"/>
    </row>
    <row r="58" spans="3:9" x14ac:dyDescent="0.25">
      <c r="C58" s="218"/>
      <c r="D58" s="218"/>
      <c r="E58" s="219"/>
      <c r="F58" s="218"/>
      <c r="G58" s="218"/>
      <c r="H58" s="218"/>
      <c r="I58" s="218"/>
    </row>
  </sheetData>
  <dataValidations count="1">
    <dataValidation type="list" allowBlank="1" showInputMessage="1" showErrorMessage="1" sqref="I7" xr:uid="{00000000-0002-0000-0000-000000000000}">
      <formula1>"No Choice,Yes Trade Secret,Not Trade Secret"</formula1>
    </dataValidation>
  </dataValidations>
  <hyperlinks>
    <hyperlink ref="I15" r:id="rId1" xr:uid="{00000000-0004-0000-0000-000000000000}"/>
    <hyperlink ref="I16" r:id="rId2" xr:uid="{00000000-0004-0000-0000-000001000000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382D-33DB-4E05-B117-DF50E000EE7F}">
  <sheetPr>
    <tabColor rgb="FFFFFF00"/>
  </sheetPr>
  <dimension ref="A1:O313"/>
  <sheetViews>
    <sheetView showGridLines="0" workbookViewId="0">
      <selection activeCell="C5" sqref="C5"/>
    </sheetView>
  </sheetViews>
  <sheetFormatPr defaultRowHeight="15" x14ac:dyDescent="0.25"/>
  <cols>
    <col min="1" max="2" width="4.7109375" customWidth="1"/>
    <col min="3" max="3" width="27.28515625" customWidth="1"/>
    <col min="4" max="4" width="21.42578125" customWidth="1"/>
    <col min="6" max="6" width="4.7109375" customWidth="1"/>
    <col min="7" max="7" width="2.140625" customWidth="1"/>
    <col min="8" max="8" width="30.7109375" customWidth="1"/>
    <col min="9" max="15" width="10.7109375" customWidth="1"/>
  </cols>
  <sheetData>
    <row r="1" spans="1:15" ht="18" thickBot="1" x14ac:dyDescent="0.35">
      <c r="A1" s="119" t="s">
        <v>200</v>
      </c>
      <c r="B1" s="120"/>
      <c r="C1" s="120"/>
      <c r="D1" s="220" t="s">
        <v>201</v>
      </c>
    </row>
    <row r="2" spans="1:15" ht="18.75" x14ac:dyDescent="0.3">
      <c r="D2" s="68"/>
    </row>
    <row r="3" spans="1:15" ht="19.5" thickBot="1" x14ac:dyDescent="0.35">
      <c r="C3" s="221" t="s">
        <v>291</v>
      </c>
      <c r="D3" s="222"/>
    </row>
    <row r="4" spans="1:15" x14ac:dyDescent="0.25">
      <c r="C4" s="223" t="s">
        <v>2</v>
      </c>
      <c r="D4" s="154" t="s">
        <v>292</v>
      </c>
      <c r="F4" s="26" t="s">
        <v>116</v>
      </c>
      <c r="G4" s="224"/>
      <c r="H4" s="4"/>
      <c r="I4" s="4"/>
      <c r="J4" s="4"/>
      <c r="K4" s="4"/>
      <c r="L4" s="4"/>
      <c r="M4" s="4"/>
      <c r="N4" s="4"/>
      <c r="O4" s="5"/>
    </row>
    <row r="5" spans="1:15" x14ac:dyDescent="0.25">
      <c r="C5" s="16"/>
      <c r="D5" s="17"/>
      <c r="F5" s="6"/>
      <c r="G5" s="225" t="s">
        <v>293</v>
      </c>
      <c r="H5" s="231" t="s">
        <v>294</v>
      </c>
      <c r="I5" s="231"/>
      <c r="J5" s="231"/>
      <c r="K5" s="231"/>
      <c r="L5" s="231"/>
      <c r="M5" s="231"/>
      <c r="N5" s="231"/>
      <c r="O5" s="232"/>
    </row>
    <row r="6" spans="1:15" x14ac:dyDescent="0.25">
      <c r="C6" s="18"/>
      <c r="D6" s="19"/>
      <c r="F6" s="6"/>
      <c r="H6" s="231"/>
      <c r="I6" s="231"/>
      <c r="J6" s="231"/>
      <c r="K6" s="231"/>
      <c r="L6" s="231"/>
      <c r="M6" s="231"/>
      <c r="N6" s="231"/>
      <c r="O6" s="232"/>
    </row>
    <row r="7" spans="1:15" ht="15" customHeight="1" x14ac:dyDescent="0.25">
      <c r="C7" s="18"/>
      <c r="D7" s="19"/>
      <c r="F7" s="6"/>
      <c r="G7" s="225" t="s">
        <v>293</v>
      </c>
      <c r="H7" s="231" t="s">
        <v>295</v>
      </c>
      <c r="I7" s="231"/>
      <c r="J7" s="231"/>
      <c r="K7" s="231"/>
      <c r="L7" s="231"/>
      <c r="M7" s="231"/>
      <c r="N7" s="231"/>
      <c r="O7" s="232"/>
    </row>
    <row r="8" spans="1:15" x14ac:dyDescent="0.25">
      <c r="C8" s="18"/>
      <c r="D8" s="19"/>
      <c r="F8" s="6"/>
      <c r="H8" s="231"/>
      <c r="I8" s="231"/>
      <c r="J8" s="231"/>
      <c r="K8" s="231"/>
      <c r="L8" s="231"/>
      <c r="M8" s="231"/>
      <c r="N8" s="231"/>
      <c r="O8" s="232"/>
    </row>
    <row r="9" spans="1:15" x14ac:dyDescent="0.25">
      <c r="C9" s="18"/>
      <c r="D9" s="19"/>
      <c r="F9" s="6"/>
      <c r="G9" s="225" t="s">
        <v>293</v>
      </c>
      <c r="H9" s="231" t="s">
        <v>296</v>
      </c>
      <c r="I9" s="231"/>
      <c r="J9" s="231"/>
      <c r="K9" s="231"/>
      <c r="L9" s="231"/>
      <c r="M9" s="231"/>
      <c r="N9" s="231"/>
      <c r="O9" s="232"/>
    </row>
    <row r="10" spans="1:15" x14ac:dyDescent="0.25">
      <c r="C10" s="18"/>
      <c r="D10" s="19"/>
      <c r="F10" s="6"/>
      <c r="H10" s="231"/>
      <c r="I10" s="231"/>
      <c r="J10" s="231"/>
      <c r="K10" s="231"/>
      <c r="L10" s="231"/>
      <c r="M10" s="231"/>
      <c r="N10" s="231"/>
      <c r="O10" s="232"/>
    </row>
    <row r="11" spans="1:15" x14ac:dyDescent="0.25">
      <c r="C11" s="18"/>
      <c r="D11" s="19"/>
      <c r="F11" s="6"/>
      <c r="G11" s="225" t="s">
        <v>293</v>
      </c>
      <c r="H11" t="s">
        <v>297</v>
      </c>
      <c r="I11" s="226"/>
      <c r="J11" s="226"/>
      <c r="K11" s="226"/>
      <c r="L11" s="226"/>
      <c r="M11" s="226"/>
      <c r="N11" s="226"/>
      <c r="O11" s="227"/>
    </row>
    <row r="12" spans="1:15" ht="15.75" thickBot="1" x14ac:dyDescent="0.3">
      <c r="C12" s="18"/>
      <c r="D12" s="19"/>
      <c r="F12" s="8"/>
      <c r="G12" s="228" t="s">
        <v>293</v>
      </c>
      <c r="H12" s="9" t="s">
        <v>298</v>
      </c>
      <c r="I12" s="9"/>
      <c r="J12" s="9"/>
      <c r="K12" s="9"/>
      <c r="L12" s="9"/>
      <c r="M12" s="9"/>
      <c r="N12" s="9"/>
      <c r="O12" s="10"/>
    </row>
    <row r="13" spans="1:15" x14ac:dyDescent="0.25">
      <c r="C13" s="18"/>
      <c r="D13" s="19"/>
    </row>
    <row r="14" spans="1:15" x14ac:dyDescent="0.25">
      <c r="C14" s="18"/>
      <c r="D14" s="19"/>
    </row>
    <row r="15" spans="1:15" x14ac:dyDescent="0.25">
      <c r="C15" s="18"/>
      <c r="D15" s="19"/>
    </row>
    <row r="16" spans="1:15" x14ac:dyDescent="0.25">
      <c r="C16" s="18"/>
      <c r="D16" s="19"/>
    </row>
    <row r="17" spans="3:4" x14ac:dyDescent="0.25">
      <c r="C17" s="18"/>
      <c r="D17" s="19"/>
    </row>
    <row r="18" spans="3:4" x14ac:dyDescent="0.25">
      <c r="C18" s="18"/>
      <c r="D18" s="19"/>
    </row>
    <row r="19" spans="3:4" x14ac:dyDescent="0.25">
      <c r="C19" s="18"/>
      <c r="D19" s="19"/>
    </row>
    <row r="20" spans="3:4" x14ac:dyDescent="0.25">
      <c r="C20" s="18"/>
      <c r="D20" s="19"/>
    </row>
    <row r="21" spans="3:4" x14ac:dyDescent="0.25">
      <c r="C21" s="18"/>
      <c r="D21" s="19"/>
    </row>
    <row r="22" spans="3:4" x14ac:dyDescent="0.25">
      <c r="C22" s="18"/>
      <c r="D22" s="19"/>
    </row>
    <row r="23" spans="3:4" x14ac:dyDescent="0.25">
      <c r="C23" s="18"/>
      <c r="D23" s="19"/>
    </row>
    <row r="24" spans="3:4" x14ac:dyDescent="0.25">
      <c r="C24" s="18"/>
      <c r="D24" s="19"/>
    </row>
    <row r="25" spans="3:4" x14ac:dyDescent="0.25">
      <c r="C25" s="18"/>
      <c r="D25" s="19"/>
    </row>
    <row r="26" spans="3:4" x14ac:dyDescent="0.25">
      <c r="C26" s="18"/>
      <c r="D26" s="19"/>
    </row>
    <row r="27" spans="3:4" x14ac:dyDescent="0.25">
      <c r="C27" s="18"/>
      <c r="D27" s="19"/>
    </row>
    <row r="28" spans="3:4" x14ac:dyDescent="0.25">
      <c r="C28" s="18"/>
      <c r="D28" s="19"/>
    </row>
    <row r="29" spans="3:4" x14ac:dyDescent="0.25">
      <c r="C29" s="18"/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C38" s="18"/>
      <c r="D38" s="19"/>
    </row>
    <row r="39" spans="3:4" x14ac:dyDescent="0.25">
      <c r="C39" s="18"/>
      <c r="D39" s="19"/>
    </row>
    <row r="40" spans="3:4" x14ac:dyDescent="0.25">
      <c r="C40" s="18"/>
      <c r="D40" s="19"/>
    </row>
    <row r="41" spans="3:4" x14ac:dyDescent="0.25">
      <c r="C41" s="18"/>
      <c r="D41" s="19"/>
    </row>
    <row r="42" spans="3:4" x14ac:dyDescent="0.25">
      <c r="C42" s="18"/>
      <c r="D42" s="19"/>
    </row>
    <row r="43" spans="3:4" x14ac:dyDescent="0.25">
      <c r="C43" s="18"/>
      <c r="D43" s="19"/>
    </row>
    <row r="44" spans="3:4" x14ac:dyDescent="0.25">
      <c r="C44" s="18"/>
      <c r="D44" s="19"/>
    </row>
    <row r="45" spans="3:4" x14ac:dyDescent="0.25">
      <c r="C45" s="18"/>
      <c r="D45" s="19"/>
    </row>
    <row r="46" spans="3:4" x14ac:dyDescent="0.25">
      <c r="C46" s="18"/>
      <c r="D46" s="19"/>
    </row>
    <row r="47" spans="3:4" x14ac:dyDescent="0.25">
      <c r="C47" s="18"/>
      <c r="D47" s="19"/>
    </row>
    <row r="48" spans="3:4" x14ac:dyDescent="0.25">
      <c r="C48" s="18"/>
      <c r="D48" s="19"/>
    </row>
    <row r="49" spans="3:4" x14ac:dyDescent="0.25">
      <c r="C49" s="18"/>
      <c r="D49" s="19"/>
    </row>
    <row r="50" spans="3:4" x14ac:dyDescent="0.25">
      <c r="C50" s="18"/>
      <c r="D50" s="19"/>
    </row>
    <row r="51" spans="3:4" x14ac:dyDescent="0.25">
      <c r="C51" s="18"/>
      <c r="D51" s="19"/>
    </row>
    <row r="52" spans="3:4" x14ac:dyDescent="0.25">
      <c r="C52" s="18"/>
      <c r="D52" s="19"/>
    </row>
    <row r="53" spans="3:4" x14ac:dyDescent="0.25">
      <c r="C53" s="18"/>
      <c r="D53" s="19"/>
    </row>
    <row r="54" spans="3:4" x14ac:dyDescent="0.25">
      <c r="C54" s="18"/>
      <c r="D54" s="19"/>
    </row>
    <row r="55" spans="3:4" x14ac:dyDescent="0.25">
      <c r="C55" s="18"/>
      <c r="D55" s="19"/>
    </row>
    <row r="56" spans="3:4" x14ac:dyDescent="0.25">
      <c r="C56" s="18"/>
      <c r="D56" s="19"/>
    </row>
    <row r="57" spans="3:4" x14ac:dyDescent="0.25">
      <c r="C57" s="18"/>
      <c r="D57" s="19"/>
    </row>
    <row r="58" spans="3:4" x14ac:dyDescent="0.25">
      <c r="C58" s="18"/>
      <c r="D58" s="19"/>
    </row>
    <row r="59" spans="3:4" x14ac:dyDescent="0.25">
      <c r="C59" s="18"/>
      <c r="D59" s="19"/>
    </row>
    <row r="60" spans="3:4" x14ac:dyDescent="0.25">
      <c r="C60" s="18"/>
      <c r="D60" s="19"/>
    </row>
    <row r="61" spans="3:4" x14ac:dyDescent="0.25">
      <c r="C61" s="18"/>
      <c r="D61" s="19"/>
    </row>
    <row r="62" spans="3:4" x14ac:dyDescent="0.25">
      <c r="C62" s="18"/>
      <c r="D62" s="19"/>
    </row>
    <row r="63" spans="3:4" x14ac:dyDescent="0.25">
      <c r="C63" s="18"/>
      <c r="D63" s="19"/>
    </row>
    <row r="64" spans="3:4" x14ac:dyDescent="0.25">
      <c r="C64" s="18"/>
      <c r="D64" s="19"/>
    </row>
    <row r="65" spans="3:4" x14ac:dyDescent="0.25">
      <c r="C65" s="18"/>
      <c r="D65" s="19"/>
    </row>
    <row r="66" spans="3:4" x14ac:dyDescent="0.25">
      <c r="C66" s="18"/>
      <c r="D66" s="19"/>
    </row>
    <row r="67" spans="3:4" x14ac:dyDescent="0.25">
      <c r="C67" s="18"/>
      <c r="D67" s="19"/>
    </row>
    <row r="68" spans="3:4" x14ac:dyDescent="0.25">
      <c r="C68" s="18"/>
      <c r="D68" s="19"/>
    </row>
    <row r="69" spans="3:4" x14ac:dyDescent="0.25">
      <c r="C69" s="18"/>
      <c r="D69" s="19"/>
    </row>
    <row r="70" spans="3:4" x14ac:dyDescent="0.25">
      <c r="C70" s="18"/>
      <c r="D70" s="19"/>
    </row>
    <row r="71" spans="3:4" x14ac:dyDescent="0.25">
      <c r="C71" s="18"/>
      <c r="D71" s="19"/>
    </row>
    <row r="72" spans="3:4" x14ac:dyDescent="0.25">
      <c r="C72" s="18"/>
      <c r="D72" s="19"/>
    </row>
    <row r="73" spans="3:4" x14ac:dyDescent="0.25">
      <c r="C73" s="18"/>
      <c r="D73" s="19"/>
    </row>
    <row r="74" spans="3:4" x14ac:dyDescent="0.25">
      <c r="C74" s="18"/>
      <c r="D74" s="19"/>
    </row>
    <row r="75" spans="3:4" x14ac:dyDescent="0.25">
      <c r="C75" s="18"/>
      <c r="D75" s="19"/>
    </row>
    <row r="76" spans="3:4" x14ac:dyDescent="0.25">
      <c r="C76" s="18"/>
      <c r="D76" s="19"/>
    </row>
    <row r="77" spans="3:4" x14ac:dyDescent="0.25">
      <c r="C77" s="18"/>
      <c r="D77" s="19"/>
    </row>
    <row r="78" spans="3:4" x14ac:dyDescent="0.25">
      <c r="C78" s="18"/>
      <c r="D78" s="19"/>
    </row>
    <row r="79" spans="3:4" x14ac:dyDescent="0.25">
      <c r="C79" s="18"/>
      <c r="D79" s="19"/>
    </row>
    <row r="80" spans="3:4" x14ac:dyDescent="0.25">
      <c r="C80" s="18"/>
      <c r="D80" s="19"/>
    </row>
    <row r="81" spans="3:4" x14ac:dyDescent="0.25">
      <c r="C81" s="18"/>
      <c r="D81" s="19"/>
    </row>
    <row r="82" spans="3:4" x14ac:dyDescent="0.25">
      <c r="C82" s="18"/>
      <c r="D82" s="19"/>
    </row>
    <row r="83" spans="3:4" x14ac:dyDescent="0.25">
      <c r="C83" s="18"/>
      <c r="D83" s="19"/>
    </row>
    <row r="84" spans="3:4" x14ac:dyDescent="0.25">
      <c r="C84" s="18"/>
      <c r="D84" s="19"/>
    </row>
    <row r="85" spans="3:4" x14ac:dyDescent="0.25">
      <c r="C85" s="18"/>
      <c r="D85" s="19"/>
    </row>
    <row r="86" spans="3:4" x14ac:dyDescent="0.25">
      <c r="C86" s="18"/>
      <c r="D86" s="19"/>
    </row>
    <row r="87" spans="3:4" x14ac:dyDescent="0.25">
      <c r="C87" s="18"/>
      <c r="D87" s="19"/>
    </row>
    <row r="88" spans="3:4" x14ac:dyDescent="0.25">
      <c r="C88" s="18"/>
      <c r="D88" s="19"/>
    </row>
    <row r="89" spans="3:4" x14ac:dyDescent="0.25">
      <c r="C89" s="18"/>
      <c r="D89" s="19"/>
    </row>
    <row r="90" spans="3:4" x14ac:dyDescent="0.25">
      <c r="C90" s="18"/>
      <c r="D90" s="19"/>
    </row>
    <row r="91" spans="3:4" x14ac:dyDescent="0.25">
      <c r="C91" s="18"/>
      <c r="D91" s="19"/>
    </row>
    <row r="92" spans="3:4" x14ac:dyDescent="0.25">
      <c r="C92" s="18"/>
      <c r="D92" s="19"/>
    </row>
    <row r="93" spans="3:4" x14ac:dyDescent="0.25">
      <c r="C93" s="18"/>
      <c r="D93" s="19"/>
    </row>
    <row r="94" spans="3:4" x14ac:dyDescent="0.25">
      <c r="C94" s="18"/>
      <c r="D94" s="19"/>
    </row>
    <row r="95" spans="3:4" x14ac:dyDescent="0.25">
      <c r="C95" s="18"/>
      <c r="D95" s="19"/>
    </row>
    <row r="96" spans="3:4" x14ac:dyDescent="0.25">
      <c r="C96" s="18"/>
      <c r="D96" s="19"/>
    </row>
    <row r="97" spans="3:4" x14ac:dyDescent="0.25">
      <c r="C97" s="18"/>
      <c r="D97" s="19"/>
    </row>
    <row r="98" spans="3:4" x14ac:dyDescent="0.25">
      <c r="C98" s="18"/>
      <c r="D98" s="19"/>
    </row>
    <row r="99" spans="3:4" x14ac:dyDescent="0.25">
      <c r="C99" s="18"/>
      <c r="D99" s="19"/>
    </row>
    <row r="100" spans="3:4" x14ac:dyDescent="0.25">
      <c r="C100" s="18"/>
      <c r="D100" s="19"/>
    </row>
    <row r="101" spans="3:4" x14ac:dyDescent="0.25">
      <c r="C101" s="18"/>
      <c r="D101" s="19"/>
    </row>
    <row r="102" spans="3:4" x14ac:dyDescent="0.25">
      <c r="C102" s="18"/>
      <c r="D102" s="19"/>
    </row>
    <row r="103" spans="3:4" x14ac:dyDescent="0.25">
      <c r="C103" s="18"/>
      <c r="D103" s="19"/>
    </row>
    <row r="104" spans="3:4" x14ac:dyDescent="0.25">
      <c r="C104" s="18"/>
      <c r="D104" s="19"/>
    </row>
    <row r="105" spans="3:4" x14ac:dyDescent="0.25">
      <c r="C105" s="18"/>
      <c r="D105" s="19"/>
    </row>
    <row r="106" spans="3:4" x14ac:dyDescent="0.25">
      <c r="C106" s="18"/>
      <c r="D106" s="19"/>
    </row>
    <row r="107" spans="3:4" x14ac:dyDescent="0.25">
      <c r="C107" s="18"/>
      <c r="D107" s="19"/>
    </row>
    <row r="108" spans="3:4" x14ac:dyDescent="0.25">
      <c r="C108" s="18"/>
      <c r="D108" s="19"/>
    </row>
    <row r="109" spans="3:4" x14ac:dyDescent="0.25">
      <c r="C109" s="18"/>
      <c r="D109" s="19"/>
    </row>
    <row r="110" spans="3:4" x14ac:dyDescent="0.25">
      <c r="C110" s="18"/>
      <c r="D110" s="19"/>
    </row>
    <row r="111" spans="3:4" x14ac:dyDescent="0.25">
      <c r="C111" s="18"/>
      <c r="D111" s="19"/>
    </row>
    <row r="112" spans="3:4" x14ac:dyDescent="0.25">
      <c r="C112" s="18"/>
      <c r="D112" s="19"/>
    </row>
    <row r="113" spans="3:4" x14ac:dyDescent="0.25">
      <c r="C113" s="18"/>
      <c r="D113" s="19"/>
    </row>
    <row r="114" spans="3:4" x14ac:dyDescent="0.25">
      <c r="C114" s="18"/>
      <c r="D114" s="19"/>
    </row>
    <row r="115" spans="3:4" x14ac:dyDescent="0.25">
      <c r="C115" s="18"/>
      <c r="D115" s="19"/>
    </row>
    <row r="116" spans="3:4" x14ac:dyDescent="0.25">
      <c r="C116" s="18"/>
      <c r="D116" s="19"/>
    </row>
    <row r="117" spans="3:4" x14ac:dyDescent="0.25">
      <c r="C117" s="18"/>
      <c r="D117" s="19"/>
    </row>
    <row r="118" spans="3:4" x14ac:dyDescent="0.25">
      <c r="C118" s="18"/>
      <c r="D118" s="19"/>
    </row>
    <row r="119" spans="3:4" x14ac:dyDescent="0.25">
      <c r="C119" s="18"/>
      <c r="D119" s="19"/>
    </row>
    <row r="120" spans="3:4" x14ac:dyDescent="0.25">
      <c r="C120" s="18"/>
      <c r="D120" s="19"/>
    </row>
    <row r="121" spans="3:4" x14ac:dyDescent="0.25">
      <c r="C121" s="18"/>
      <c r="D121" s="19"/>
    </row>
    <row r="122" spans="3:4" x14ac:dyDescent="0.25">
      <c r="C122" s="18"/>
      <c r="D122" s="19"/>
    </row>
    <row r="123" spans="3:4" x14ac:dyDescent="0.25">
      <c r="C123" s="18"/>
      <c r="D123" s="19"/>
    </row>
    <row r="124" spans="3:4" x14ac:dyDescent="0.25">
      <c r="C124" s="18"/>
      <c r="D124" s="19"/>
    </row>
    <row r="125" spans="3:4" x14ac:dyDescent="0.25">
      <c r="C125" s="18"/>
      <c r="D125" s="19"/>
    </row>
    <row r="126" spans="3:4" x14ac:dyDescent="0.25">
      <c r="C126" s="18"/>
      <c r="D126" s="19"/>
    </row>
    <row r="127" spans="3:4" x14ac:dyDescent="0.25">
      <c r="C127" s="18"/>
      <c r="D127" s="19"/>
    </row>
    <row r="128" spans="3:4" x14ac:dyDescent="0.25">
      <c r="C128" s="18"/>
      <c r="D128" s="19"/>
    </row>
    <row r="129" spans="3:4" x14ac:dyDescent="0.25">
      <c r="C129" s="18"/>
      <c r="D129" s="19"/>
    </row>
    <row r="130" spans="3:4" x14ac:dyDescent="0.25">
      <c r="C130" s="18"/>
      <c r="D130" s="19"/>
    </row>
    <row r="131" spans="3:4" x14ac:dyDescent="0.25">
      <c r="C131" s="18"/>
      <c r="D131" s="19"/>
    </row>
    <row r="132" spans="3:4" x14ac:dyDescent="0.25">
      <c r="C132" s="18"/>
      <c r="D132" s="19"/>
    </row>
    <row r="133" spans="3:4" x14ac:dyDescent="0.25">
      <c r="C133" s="18"/>
      <c r="D133" s="19"/>
    </row>
    <row r="134" spans="3:4" x14ac:dyDescent="0.25">
      <c r="C134" s="18"/>
      <c r="D134" s="19"/>
    </row>
    <row r="135" spans="3:4" x14ac:dyDescent="0.25">
      <c r="C135" s="18"/>
      <c r="D135" s="19"/>
    </row>
    <row r="136" spans="3:4" x14ac:dyDescent="0.25">
      <c r="C136" s="18"/>
      <c r="D136" s="19"/>
    </row>
    <row r="137" spans="3:4" x14ac:dyDescent="0.25">
      <c r="C137" s="18"/>
      <c r="D137" s="19"/>
    </row>
    <row r="138" spans="3:4" x14ac:dyDescent="0.25">
      <c r="C138" s="18"/>
      <c r="D138" s="19"/>
    </row>
    <row r="139" spans="3:4" x14ac:dyDescent="0.25">
      <c r="C139" s="18"/>
      <c r="D139" s="19"/>
    </row>
    <row r="140" spans="3:4" x14ac:dyDescent="0.25">
      <c r="C140" s="18"/>
      <c r="D140" s="19"/>
    </row>
    <row r="141" spans="3:4" x14ac:dyDescent="0.25">
      <c r="C141" s="18"/>
      <c r="D141" s="19"/>
    </row>
    <row r="142" spans="3:4" x14ac:dyDescent="0.25">
      <c r="C142" s="18"/>
      <c r="D142" s="19"/>
    </row>
    <row r="143" spans="3:4" x14ac:dyDescent="0.25">
      <c r="C143" s="18"/>
      <c r="D143" s="19"/>
    </row>
    <row r="144" spans="3:4" x14ac:dyDescent="0.25">
      <c r="C144" s="18"/>
      <c r="D144" s="19"/>
    </row>
    <row r="145" spans="3:4" x14ac:dyDescent="0.25">
      <c r="C145" s="18"/>
      <c r="D145" s="19"/>
    </row>
    <row r="146" spans="3:4" x14ac:dyDescent="0.25">
      <c r="C146" s="18"/>
      <c r="D146" s="19"/>
    </row>
    <row r="147" spans="3:4" x14ac:dyDescent="0.25">
      <c r="C147" s="18"/>
      <c r="D147" s="19"/>
    </row>
    <row r="148" spans="3:4" x14ac:dyDescent="0.25">
      <c r="C148" s="18"/>
      <c r="D148" s="19"/>
    </row>
    <row r="149" spans="3:4" x14ac:dyDescent="0.25">
      <c r="C149" s="18"/>
      <c r="D149" s="19"/>
    </row>
    <row r="150" spans="3:4" x14ac:dyDescent="0.25">
      <c r="C150" s="18"/>
      <c r="D150" s="19"/>
    </row>
    <row r="151" spans="3:4" x14ac:dyDescent="0.25">
      <c r="C151" s="18"/>
      <c r="D151" s="19"/>
    </row>
    <row r="152" spans="3:4" x14ac:dyDescent="0.25">
      <c r="C152" s="18"/>
      <c r="D152" s="19"/>
    </row>
    <row r="153" spans="3:4" x14ac:dyDescent="0.25">
      <c r="C153" s="18"/>
      <c r="D153" s="19"/>
    </row>
    <row r="154" spans="3:4" x14ac:dyDescent="0.25">
      <c r="C154" s="18"/>
      <c r="D154" s="19"/>
    </row>
    <row r="155" spans="3:4" x14ac:dyDescent="0.25">
      <c r="C155" s="18"/>
      <c r="D155" s="19"/>
    </row>
    <row r="156" spans="3:4" x14ac:dyDescent="0.25">
      <c r="C156" s="18"/>
      <c r="D156" s="19"/>
    </row>
    <row r="157" spans="3:4" x14ac:dyDescent="0.25">
      <c r="C157" s="18"/>
      <c r="D157" s="19"/>
    </row>
    <row r="158" spans="3:4" x14ac:dyDescent="0.25">
      <c r="C158" s="18"/>
      <c r="D158" s="19"/>
    </row>
    <row r="159" spans="3:4" x14ac:dyDescent="0.25">
      <c r="C159" s="18"/>
      <c r="D159" s="19"/>
    </row>
    <row r="160" spans="3:4" x14ac:dyDescent="0.25">
      <c r="C160" s="18"/>
      <c r="D160" s="19"/>
    </row>
    <row r="161" spans="3:4" x14ac:dyDescent="0.25">
      <c r="C161" s="18"/>
      <c r="D161" s="19"/>
    </row>
    <row r="162" spans="3:4" x14ac:dyDescent="0.25">
      <c r="C162" s="18"/>
      <c r="D162" s="19"/>
    </row>
    <row r="163" spans="3:4" x14ac:dyDescent="0.25">
      <c r="C163" s="18"/>
      <c r="D163" s="19"/>
    </row>
    <row r="164" spans="3:4" x14ac:dyDescent="0.25">
      <c r="C164" s="18"/>
      <c r="D164" s="19"/>
    </row>
    <row r="165" spans="3:4" x14ac:dyDescent="0.25">
      <c r="C165" s="18"/>
      <c r="D165" s="19"/>
    </row>
    <row r="166" spans="3:4" x14ac:dyDescent="0.25">
      <c r="C166" s="18"/>
      <c r="D166" s="19"/>
    </row>
    <row r="167" spans="3:4" x14ac:dyDescent="0.25">
      <c r="C167" s="18"/>
      <c r="D167" s="19"/>
    </row>
    <row r="168" spans="3:4" x14ac:dyDescent="0.25">
      <c r="C168" s="18"/>
      <c r="D168" s="19"/>
    </row>
    <row r="169" spans="3:4" x14ac:dyDescent="0.25">
      <c r="C169" s="18"/>
      <c r="D169" s="19"/>
    </row>
    <row r="170" spans="3:4" x14ac:dyDescent="0.25">
      <c r="C170" s="18"/>
      <c r="D170" s="19"/>
    </row>
    <row r="171" spans="3:4" x14ac:dyDescent="0.25">
      <c r="C171" s="18"/>
      <c r="D171" s="19"/>
    </row>
    <row r="172" spans="3:4" x14ac:dyDescent="0.25">
      <c r="C172" s="18"/>
      <c r="D172" s="19"/>
    </row>
    <row r="173" spans="3:4" x14ac:dyDescent="0.25">
      <c r="C173" s="18"/>
      <c r="D173" s="19"/>
    </row>
    <row r="174" spans="3:4" x14ac:dyDescent="0.25">
      <c r="C174" s="18"/>
      <c r="D174" s="19"/>
    </row>
    <row r="175" spans="3:4" x14ac:dyDescent="0.25">
      <c r="C175" s="18"/>
      <c r="D175" s="19"/>
    </row>
    <row r="176" spans="3:4" x14ac:dyDescent="0.25">
      <c r="C176" s="18"/>
      <c r="D176" s="19"/>
    </row>
    <row r="177" spans="3:4" x14ac:dyDescent="0.25">
      <c r="C177" s="18"/>
      <c r="D177" s="19"/>
    </row>
    <row r="178" spans="3:4" x14ac:dyDescent="0.25">
      <c r="C178" s="18"/>
      <c r="D178" s="19"/>
    </row>
    <row r="179" spans="3:4" x14ac:dyDescent="0.25">
      <c r="C179" s="18"/>
      <c r="D179" s="19"/>
    </row>
    <row r="180" spans="3:4" x14ac:dyDescent="0.25">
      <c r="C180" s="18"/>
      <c r="D180" s="19"/>
    </row>
    <row r="181" spans="3:4" x14ac:dyDescent="0.25">
      <c r="C181" s="18"/>
      <c r="D181" s="19"/>
    </row>
    <row r="182" spans="3:4" x14ac:dyDescent="0.25">
      <c r="C182" s="18"/>
      <c r="D182" s="19"/>
    </row>
    <row r="183" spans="3:4" x14ac:dyDescent="0.25">
      <c r="C183" s="18"/>
      <c r="D183" s="19"/>
    </row>
    <row r="184" spans="3:4" x14ac:dyDescent="0.25">
      <c r="C184" s="18"/>
      <c r="D184" s="19"/>
    </row>
    <row r="185" spans="3:4" x14ac:dyDescent="0.25">
      <c r="C185" s="18"/>
      <c r="D185" s="19"/>
    </row>
    <row r="186" spans="3:4" x14ac:dyDescent="0.25">
      <c r="C186" s="18"/>
      <c r="D186" s="19"/>
    </row>
    <row r="187" spans="3:4" x14ac:dyDescent="0.25">
      <c r="C187" s="18"/>
      <c r="D187" s="19"/>
    </row>
    <row r="188" spans="3:4" x14ac:dyDescent="0.25">
      <c r="C188" s="18"/>
      <c r="D188" s="19"/>
    </row>
    <row r="189" spans="3:4" x14ac:dyDescent="0.25">
      <c r="C189" s="18"/>
      <c r="D189" s="19"/>
    </row>
    <row r="190" spans="3:4" x14ac:dyDescent="0.25">
      <c r="C190" s="18"/>
      <c r="D190" s="19"/>
    </row>
    <row r="191" spans="3:4" x14ac:dyDescent="0.25">
      <c r="C191" s="18"/>
      <c r="D191" s="19"/>
    </row>
    <row r="192" spans="3:4" x14ac:dyDescent="0.25">
      <c r="C192" s="18"/>
      <c r="D192" s="19"/>
    </row>
    <row r="193" spans="3:4" x14ac:dyDescent="0.25">
      <c r="C193" s="18"/>
      <c r="D193" s="19"/>
    </row>
    <row r="194" spans="3:4" x14ac:dyDescent="0.25">
      <c r="C194" s="18"/>
      <c r="D194" s="19"/>
    </row>
    <row r="195" spans="3:4" x14ac:dyDescent="0.25">
      <c r="C195" s="18"/>
      <c r="D195" s="19"/>
    </row>
    <row r="196" spans="3:4" x14ac:dyDescent="0.25">
      <c r="C196" s="18"/>
      <c r="D196" s="19"/>
    </row>
    <row r="197" spans="3:4" x14ac:dyDescent="0.25">
      <c r="C197" s="18"/>
      <c r="D197" s="19"/>
    </row>
    <row r="198" spans="3:4" x14ac:dyDescent="0.25">
      <c r="C198" s="18"/>
      <c r="D198" s="19"/>
    </row>
    <row r="199" spans="3:4" x14ac:dyDescent="0.25">
      <c r="C199" s="18"/>
      <c r="D199" s="19"/>
    </row>
    <row r="200" spans="3:4" x14ac:dyDescent="0.25">
      <c r="C200" s="18"/>
      <c r="D200" s="19"/>
    </row>
    <row r="201" spans="3:4" x14ac:dyDescent="0.25">
      <c r="C201" s="18"/>
      <c r="D201" s="19"/>
    </row>
    <row r="202" spans="3:4" x14ac:dyDescent="0.25">
      <c r="C202" s="18"/>
      <c r="D202" s="19"/>
    </row>
    <row r="203" spans="3:4" x14ac:dyDescent="0.25">
      <c r="C203" s="18"/>
      <c r="D203" s="19"/>
    </row>
    <row r="204" spans="3:4" x14ac:dyDescent="0.25">
      <c r="C204" s="18"/>
      <c r="D204" s="19"/>
    </row>
    <row r="205" spans="3:4" x14ac:dyDescent="0.25">
      <c r="C205" s="18"/>
      <c r="D205" s="19"/>
    </row>
    <row r="206" spans="3:4" x14ac:dyDescent="0.25">
      <c r="C206" s="18"/>
      <c r="D206" s="19"/>
    </row>
    <row r="207" spans="3:4" x14ac:dyDescent="0.25">
      <c r="C207" s="18"/>
      <c r="D207" s="19"/>
    </row>
    <row r="208" spans="3:4" x14ac:dyDescent="0.25">
      <c r="C208" s="18"/>
      <c r="D208" s="19"/>
    </row>
    <row r="209" spans="3:4" x14ac:dyDescent="0.25">
      <c r="C209" s="18"/>
      <c r="D209" s="19"/>
    </row>
    <row r="210" spans="3:4" x14ac:dyDescent="0.25">
      <c r="C210" s="18"/>
      <c r="D210" s="19"/>
    </row>
    <row r="211" spans="3:4" x14ac:dyDescent="0.25">
      <c r="C211" s="18"/>
      <c r="D211" s="19"/>
    </row>
    <row r="212" spans="3:4" x14ac:dyDescent="0.25">
      <c r="C212" s="18"/>
      <c r="D212" s="19"/>
    </row>
    <row r="213" spans="3:4" x14ac:dyDescent="0.25">
      <c r="C213" s="18"/>
      <c r="D213" s="19"/>
    </row>
    <row r="214" spans="3:4" x14ac:dyDescent="0.25">
      <c r="C214" s="18"/>
      <c r="D214" s="19"/>
    </row>
    <row r="215" spans="3:4" x14ac:dyDescent="0.25">
      <c r="C215" s="18"/>
      <c r="D215" s="19"/>
    </row>
    <row r="216" spans="3:4" x14ac:dyDescent="0.25">
      <c r="C216" s="18"/>
      <c r="D216" s="19"/>
    </row>
    <row r="217" spans="3:4" x14ac:dyDescent="0.25">
      <c r="C217" s="18"/>
      <c r="D217" s="19"/>
    </row>
    <row r="218" spans="3:4" x14ac:dyDescent="0.25">
      <c r="C218" s="18"/>
      <c r="D218" s="19"/>
    </row>
    <row r="219" spans="3:4" x14ac:dyDescent="0.25">
      <c r="C219" s="18"/>
      <c r="D219" s="19"/>
    </row>
    <row r="220" spans="3:4" x14ac:dyDescent="0.25">
      <c r="C220" s="18"/>
      <c r="D220" s="19"/>
    </row>
    <row r="221" spans="3:4" x14ac:dyDescent="0.25">
      <c r="C221" s="18"/>
      <c r="D221" s="19"/>
    </row>
    <row r="222" spans="3:4" x14ac:dyDescent="0.25">
      <c r="C222" s="18"/>
      <c r="D222" s="19"/>
    </row>
    <row r="223" spans="3:4" x14ac:dyDescent="0.25">
      <c r="C223" s="18"/>
      <c r="D223" s="19"/>
    </row>
    <row r="224" spans="3:4" x14ac:dyDescent="0.25">
      <c r="C224" s="18"/>
      <c r="D224" s="19"/>
    </row>
    <row r="225" spans="3:4" x14ac:dyDescent="0.25">
      <c r="C225" s="18"/>
      <c r="D225" s="19"/>
    </row>
    <row r="226" spans="3:4" x14ac:dyDescent="0.25">
      <c r="C226" s="18"/>
      <c r="D226" s="19"/>
    </row>
    <row r="227" spans="3:4" x14ac:dyDescent="0.25">
      <c r="C227" s="18"/>
      <c r="D227" s="19"/>
    </row>
    <row r="228" spans="3:4" x14ac:dyDescent="0.25">
      <c r="C228" s="18"/>
      <c r="D228" s="19"/>
    </row>
    <row r="229" spans="3:4" x14ac:dyDescent="0.25">
      <c r="C229" s="18"/>
      <c r="D229" s="19"/>
    </row>
    <row r="230" spans="3:4" x14ac:dyDescent="0.25">
      <c r="C230" s="18"/>
      <c r="D230" s="19"/>
    </row>
    <row r="231" spans="3:4" x14ac:dyDescent="0.25">
      <c r="C231" s="18"/>
      <c r="D231" s="19"/>
    </row>
    <row r="232" spans="3:4" x14ac:dyDescent="0.25">
      <c r="C232" s="18"/>
      <c r="D232" s="19"/>
    </row>
    <row r="233" spans="3:4" x14ac:dyDescent="0.25">
      <c r="C233" s="18"/>
      <c r="D233" s="19"/>
    </row>
    <row r="234" spans="3:4" x14ac:dyDescent="0.25">
      <c r="C234" s="18"/>
      <c r="D234" s="19"/>
    </row>
    <row r="235" spans="3:4" x14ac:dyDescent="0.25">
      <c r="C235" s="18"/>
      <c r="D235" s="19"/>
    </row>
    <row r="236" spans="3:4" x14ac:dyDescent="0.25">
      <c r="C236" s="18"/>
      <c r="D236" s="19"/>
    </row>
    <row r="237" spans="3:4" x14ac:dyDescent="0.25">
      <c r="C237" s="18"/>
      <c r="D237" s="19"/>
    </row>
    <row r="238" spans="3:4" x14ac:dyDescent="0.25">
      <c r="C238" s="18"/>
      <c r="D238" s="19"/>
    </row>
    <row r="239" spans="3:4" x14ac:dyDescent="0.25">
      <c r="C239" s="18"/>
      <c r="D239" s="19"/>
    </row>
    <row r="240" spans="3:4" x14ac:dyDescent="0.25">
      <c r="C240" s="18"/>
      <c r="D240" s="19"/>
    </row>
    <row r="241" spans="3:4" x14ac:dyDescent="0.25">
      <c r="C241" s="18"/>
      <c r="D241" s="19"/>
    </row>
    <row r="242" spans="3:4" x14ac:dyDescent="0.25">
      <c r="C242" s="18"/>
      <c r="D242" s="19"/>
    </row>
    <row r="243" spans="3:4" x14ac:dyDescent="0.25">
      <c r="C243" s="18"/>
      <c r="D243" s="19"/>
    </row>
    <row r="244" spans="3:4" x14ac:dyDescent="0.25">
      <c r="C244" s="18"/>
      <c r="D244" s="19"/>
    </row>
    <row r="245" spans="3:4" x14ac:dyDescent="0.25">
      <c r="C245" s="18"/>
      <c r="D245" s="19"/>
    </row>
    <row r="246" spans="3:4" x14ac:dyDescent="0.25">
      <c r="C246" s="18"/>
      <c r="D246" s="19"/>
    </row>
    <row r="247" spans="3:4" x14ac:dyDescent="0.25">
      <c r="C247" s="18"/>
      <c r="D247" s="19"/>
    </row>
    <row r="248" spans="3:4" x14ac:dyDescent="0.25">
      <c r="C248" s="18"/>
      <c r="D248" s="19"/>
    </row>
    <row r="249" spans="3:4" x14ac:dyDescent="0.25">
      <c r="C249" s="18"/>
      <c r="D249" s="19"/>
    </row>
    <row r="250" spans="3:4" x14ac:dyDescent="0.25">
      <c r="C250" s="18"/>
      <c r="D250" s="19"/>
    </row>
    <row r="251" spans="3:4" x14ac:dyDescent="0.25">
      <c r="C251" s="18"/>
      <c r="D251" s="19"/>
    </row>
    <row r="252" spans="3:4" x14ac:dyDescent="0.25">
      <c r="C252" s="18"/>
      <c r="D252" s="19"/>
    </row>
    <row r="253" spans="3:4" x14ac:dyDescent="0.25">
      <c r="C253" s="18"/>
      <c r="D253" s="19"/>
    </row>
    <row r="254" spans="3:4" x14ac:dyDescent="0.25">
      <c r="C254" s="18"/>
      <c r="D254" s="19"/>
    </row>
    <row r="255" spans="3:4" x14ac:dyDescent="0.25">
      <c r="C255" s="18"/>
      <c r="D255" s="19"/>
    </row>
    <row r="256" spans="3:4" x14ac:dyDescent="0.25">
      <c r="C256" s="18"/>
      <c r="D256" s="19"/>
    </row>
    <row r="257" spans="3:4" x14ac:dyDescent="0.25">
      <c r="C257" s="18"/>
      <c r="D257" s="19"/>
    </row>
    <row r="258" spans="3:4" x14ac:dyDescent="0.25">
      <c r="C258" s="18"/>
      <c r="D258" s="19"/>
    </row>
    <row r="259" spans="3:4" x14ac:dyDescent="0.25">
      <c r="C259" s="18"/>
      <c r="D259" s="19"/>
    </row>
    <row r="260" spans="3:4" x14ac:dyDescent="0.25">
      <c r="C260" s="18"/>
      <c r="D260" s="19"/>
    </row>
    <row r="261" spans="3:4" x14ac:dyDescent="0.25">
      <c r="C261" s="18"/>
      <c r="D261" s="19"/>
    </row>
    <row r="262" spans="3:4" x14ac:dyDescent="0.25">
      <c r="C262" s="18"/>
      <c r="D262" s="19"/>
    </row>
    <row r="263" spans="3:4" x14ac:dyDescent="0.25">
      <c r="C263" s="18"/>
      <c r="D263" s="19"/>
    </row>
    <row r="264" spans="3:4" x14ac:dyDescent="0.25">
      <c r="C264" s="18"/>
      <c r="D264" s="19"/>
    </row>
    <row r="265" spans="3:4" x14ac:dyDescent="0.25">
      <c r="C265" s="18"/>
      <c r="D265" s="19"/>
    </row>
    <row r="266" spans="3:4" x14ac:dyDescent="0.25">
      <c r="C266" s="18"/>
      <c r="D266" s="19"/>
    </row>
    <row r="267" spans="3:4" x14ac:dyDescent="0.25">
      <c r="C267" s="18"/>
      <c r="D267" s="19"/>
    </row>
    <row r="268" spans="3:4" x14ac:dyDescent="0.25">
      <c r="C268" s="18"/>
      <c r="D268" s="19"/>
    </row>
    <row r="269" spans="3:4" x14ac:dyDescent="0.25">
      <c r="C269" s="18"/>
      <c r="D269" s="19"/>
    </row>
    <row r="270" spans="3:4" x14ac:dyDescent="0.25">
      <c r="C270" s="18"/>
      <c r="D270" s="19"/>
    </row>
    <row r="271" spans="3:4" x14ac:dyDescent="0.25">
      <c r="C271" s="18"/>
      <c r="D271" s="19"/>
    </row>
    <row r="272" spans="3:4" x14ac:dyDescent="0.25">
      <c r="C272" s="18"/>
      <c r="D272" s="19"/>
    </row>
    <row r="273" spans="3:4" x14ac:dyDescent="0.25">
      <c r="C273" s="18"/>
      <c r="D273" s="19"/>
    </row>
    <row r="274" spans="3:4" x14ac:dyDescent="0.25">
      <c r="C274" s="18"/>
      <c r="D274" s="19"/>
    </row>
    <row r="275" spans="3:4" x14ac:dyDescent="0.25">
      <c r="C275" s="18"/>
      <c r="D275" s="19"/>
    </row>
    <row r="276" spans="3:4" x14ac:dyDescent="0.25">
      <c r="C276" s="18"/>
      <c r="D276" s="19"/>
    </row>
    <row r="277" spans="3:4" x14ac:dyDescent="0.25">
      <c r="C277" s="18"/>
      <c r="D277" s="19"/>
    </row>
    <row r="278" spans="3:4" x14ac:dyDescent="0.25">
      <c r="C278" s="18"/>
      <c r="D278" s="19"/>
    </row>
    <row r="279" spans="3:4" x14ac:dyDescent="0.25">
      <c r="C279" s="18"/>
      <c r="D279" s="19"/>
    </row>
    <row r="280" spans="3:4" x14ac:dyDescent="0.25">
      <c r="C280" s="18"/>
      <c r="D280" s="19"/>
    </row>
    <row r="281" spans="3:4" x14ac:dyDescent="0.25">
      <c r="C281" s="18"/>
      <c r="D281" s="19"/>
    </row>
    <row r="282" spans="3:4" x14ac:dyDescent="0.25">
      <c r="C282" s="18"/>
      <c r="D282" s="19"/>
    </row>
    <row r="283" spans="3:4" x14ac:dyDescent="0.25">
      <c r="C283" s="18"/>
      <c r="D283" s="19"/>
    </row>
    <row r="284" spans="3:4" x14ac:dyDescent="0.25">
      <c r="C284" s="18"/>
      <c r="D284" s="19"/>
    </row>
    <row r="285" spans="3:4" x14ac:dyDescent="0.25">
      <c r="C285" s="18"/>
      <c r="D285" s="19"/>
    </row>
    <row r="286" spans="3:4" x14ac:dyDescent="0.25">
      <c r="C286" s="18"/>
      <c r="D286" s="19"/>
    </row>
    <row r="287" spans="3:4" x14ac:dyDescent="0.25">
      <c r="C287" s="18"/>
      <c r="D287" s="19"/>
    </row>
    <row r="288" spans="3:4" x14ac:dyDescent="0.25">
      <c r="C288" s="18"/>
      <c r="D288" s="19"/>
    </row>
    <row r="289" spans="3:4" x14ac:dyDescent="0.25">
      <c r="C289" s="18"/>
      <c r="D289" s="19"/>
    </row>
    <row r="290" spans="3:4" x14ac:dyDescent="0.25">
      <c r="C290" s="18"/>
      <c r="D290" s="19"/>
    </row>
    <row r="291" spans="3:4" x14ac:dyDescent="0.25">
      <c r="C291" s="18"/>
      <c r="D291" s="19"/>
    </row>
    <row r="292" spans="3:4" x14ac:dyDescent="0.25">
      <c r="C292" s="18"/>
      <c r="D292" s="19"/>
    </row>
    <row r="293" spans="3:4" x14ac:dyDescent="0.25">
      <c r="C293" s="18"/>
      <c r="D293" s="19"/>
    </row>
    <row r="294" spans="3:4" x14ac:dyDescent="0.25">
      <c r="C294" s="18"/>
      <c r="D294" s="19"/>
    </row>
    <row r="295" spans="3:4" x14ac:dyDescent="0.25">
      <c r="C295" s="18"/>
      <c r="D295" s="19"/>
    </row>
    <row r="296" spans="3:4" x14ac:dyDescent="0.25">
      <c r="C296" s="18"/>
      <c r="D296" s="19"/>
    </row>
    <row r="297" spans="3:4" x14ac:dyDescent="0.25">
      <c r="C297" s="18"/>
      <c r="D297" s="19"/>
    </row>
    <row r="298" spans="3:4" x14ac:dyDescent="0.25">
      <c r="C298" s="18"/>
      <c r="D298" s="19"/>
    </row>
    <row r="299" spans="3:4" x14ac:dyDescent="0.25">
      <c r="C299" s="18"/>
      <c r="D299" s="19"/>
    </row>
    <row r="300" spans="3:4" x14ac:dyDescent="0.25">
      <c r="C300" s="18"/>
      <c r="D300" s="19"/>
    </row>
    <row r="301" spans="3:4" x14ac:dyDescent="0.25">
      <c r="C301" s="18"/>
      <c r="D301" s="19"/>
    </row>
    <row r="302" spans="3:4" x14ac:dyDescent="0.25">
      <c r="C302" s="18"/>
      <c r="D302" s="19"/>
    </row>
    <row r="303" spans="3:4" x14ac:dyDescent="0.25">
      <c r="C303" s="18"/>
      <c r="D303" s="19"/>
    </row>
    <row r="304" spans="3:4" x14ac:dyDescent="0.25">
      <c r="C304" s="18"/>
      <c r="D304" s="19"/>
    </row>
    <row r="305" spans="3:4" x14ac:dyDescent="0.25">
      <c r="C305" s="18"/>
      <c r="D305" s="19"/>
    </row>
    <row r="306" spans="3:4" x14ac:dyDescent="0.25">
      <c r="C306" s="18"/>
      <c r="D306" s="19"/>
    </row>
    <row r="307" spans="3:4" x14ac:dyDescent="0.25">
      <c r="C307" s="18"/>
      <c r="D307" s="19"/>
    </row>
    <row r="308" spans="3:4" x14ac:dyDescent="0.25">
      <c r="C308" s="18"/>
      <c r="D308" s="19"/>
    </row>
    <row r="309" spans="3:4" x14ac:dyDescent="0.25">
      <c r="C309" s="18"/>
      <c r="D309" s="19"/>
    </row>
    <row r="310" spans="3:4" x14ac:dyDescent="0.25">
      <c r="C310" s="18"/>
      <c r="D310" s="19"/>
    </row>
    <row r="311" spans="3:4" x14ac:dyDescent="0.25">
      <c r="C311" s="18"/>
      <c r="D311" s="19"/>
    </row>
    <row r="312" spans="3:4" x14ac:dyDescent="0.25">
      <c r="C312" s="18"/>
      <c r="D312" s="19"/>
    </row>
    <row r="313" spans="3:4" x14ac:dyDescent="0.25">
      <c r="C313" s="20"/>
      <c r="D313" s="21"/>
    </row>
  </sheetData>
  <mergeCells count="3">
    <mergeCell ref="H5:O6"/>
    <mergeCell ref="H7:O8"/>
    <mergeCell ref="H9:O10"/>
  </mergeCells>
  <dataValidations count="2">
    <dataValidation type="list" allowBlank="1" showInputMessage="1" showErrorMessage="1" sqref="D5:D313" xr:uid="{33C5BFF7-4C23-4446-B15E-13C8575D4DE9}">
      <formula1>"Standardized,Non-Standardized,Exception"</formula1>
    </dataValidation>
    <dataValidation type="list" allowBlank="1" showInputMessage="1" showErrorMessage="1" sqref="D1" xr:uid="{F889D245-7C55-461A-8ED8-E731C98E7F48}">
      <formula1>"No Choice,Yes Trade Secret,Not Trade Secret"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7" tint="0.79998168889431442"/>
  </sheetPr>
  <dimension ref="A1:Z114"/>
  <sheetViews>
    <sheetView workbookViewId="0">
      <selection activeCell="A3" sqref="A3"/>
    </sheetView>
  </sheetViews>
  <sheetFormatPr defaultRowHeight="15" x14ac:dyDescent="0.25"/>
  <cols>
    <col min="2" max="2" width="10.42578125" bestFit="1" customWidth="1"/>
    <col min="3" max="3" width="14.5703125" bestFit="1" customWidth="1"/>
    <col min="5" max="6" width="11.140625" bestFit="1" customWidth="1"/>
    <col min="8" max="26" width="15.7109375" customWidth="1"/>
  </cols>
  <sheetData>
    <row r="1" spans="1:26" ht="18" thickBot="1" x14ac:dyDescent="0.35">
      <c r="A1" s="119" t="s">
        <v>200</v>
      </c>
      <c r="B1" s="120"/>
      <c r="C1" s="120"/>
      <c r="D1" s="121" t="s">
        <v>201</v>
      </c>
      <c r="E1" s="114"/>
      <c r="Z1" s="123"/>
    </row>
    <row r="2" spans="1:26" x14ac:dyDescent="0.25">
      <c r="A2" t="s">
        <v>0</v>
      </c>
      <c r="B2" t="s">
        <v>1</v>
      </c>
      <c r="C2" t="s">
        <v>147</v>
      </c>
      <c r="D2" t="s">
        <v>9</v>
      </c>
      <c r="E2" t="s">
        <v>11</v>
      </c>
      <c r="F2" t="s">
        <v>6</v>
      </c>
      <c r="G2" t="s">
        <v>4</v>
      </c>
      <c r="H2" s="1" t="s">
        <v>2</v>
      </c>
      <c r="I2" t="s">
        <v>148</v>
      </c>
      <c r="J2" t="s">
        <v>166</v>
      </c>
      <c r="K2" t="s">
        <v>14</v>
      </c>
      <c r="L2" t="s">
        <v>13</v>
      </c>
      <c r="M2" t="s">
        <v>30</v>
      </c>
      <c r="N2" t="s">
        <v>42</v>
      </c>
      <c r="O2" t="s">
        <v>15</v>
      </c>
      <c r="P2" t="s">
        <v>37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149</v>
      </c>
      <c r="X2" t="s">
        <v>195</v>
      </c>
      <c r="Y2" t="s">
        <v>196</v>
      </c>
      <c r="Z2" t="s">
        <v>207</v>
      </c>
    </row>
    <row r="3" spans="1:26" x14ac:dyDescent="0.25">
      <c r="A3">
        <v>2021</v>
      </c>
      <c r="B3" t="s">
        <v>22</v>
      </c>
      <c r="C3" t="s">
        <v>150</v>
      </c>
      <c r="D3" t="s">
        <v>10</v>
      </c>
      <c r="E3" t="s">
        <v>12</v>
      </c>
      <c r="F3" t="s">
        <v>8</v>
      </c>
      <c r="G3" t="s">
        <v>5</v>
      </c>
      <c r="H3" s="1">
        <v>1</v>
      </c>
      <c r="X3" s="33">
        <f>SUM(K3:M3)-N3</f>
        <v>0</v>
      </c>
      <c r="Y3" s="33">
        <f>SUM(Q3:U3)-V3</f>
        <v>0</v>
      </c>
    </row>
    <row r="4" spans="1:26" x14ac:dyDescent="0.25">
      <c r="A4">
        <v>2021</v>
      </c>
      <c r="B4" t="s">
        <v>22</v>
      </c>
      <c r="C4" t="s">
        <v>150</v>
      </c>
      <c r="D4" t="s">
        <v>10</v>
      </c>
      <c r="E4" t="s">
        <v>12</v>
      </c>
      <c r="F4" t="s">
        <v>8</v>
      </c>
      <c r="G4" t="s">
        <v>5</v>
      </c>
      <c r="H4" s="1">
        <v>2</v>
      </c>
    </row>
    <row r="5" spans="1:26" x14ac:dyDescent="0.25">
      <c r="A5">
        <v>2021</v>
      </c>
      <c r="B5" t="s">
        <v>22</v>
      </c>
      <c r="C5" t="s">
        <v>150</v>
      </c>
      <c r="D5" t="s">
        <v>10</v>
      </c>
      <c r="E5" t="s">
        <v>12</v>
      </c>
      <c r="F5" t="s">
        <v>8</v>
      </c>
      <c r="G5" t="s">
        <v>172</v>
      </c>
      <c r="H5" s="1">
        <v>1</v>
      </c>
    </row>
    <row r="6" spans="1:26" x14ac:dyDescent="0.25">
      <c r="A6">
        <v>2021</v>
      </c>
      <c r="B6" t="s">
        <v>22</v>
      </c>
      <c r="C6" t="s">
        <v>150</v>
      </c>
      <c r="D6" t="s">
        <v>10</v>
      </c>
      <c r="E6" t="s">
        <v>12</v>
      </c>
      <c r="F6" t="s">
        <v>8</v>
      </c>
      <c r="G6" t="s">
        <v>172</v>
      </c>
      <c r="H6" s="1">
        <v>2</v>
      </c>
    </row>
    <row r="7" spans="1:26" x14ac:dyDescent="0.25">
      <c r="A7">
        <v>2021</v>
      </c>
      <c r="B7" t="s">
        <v>22</v>
      </c>
      <c r="C7" t="s">
        <v>150</v>
      </c>
      <c r="D7" t="s">
        <v>10</v>
      </c>
      <c r="E7" t="s">
        <v>12</v>
      </c>
      <c r="F7" t="s">
        <v>8</v>
      </c>
      <c r="G7" t="s">
        <v>299</v>
      </c>
      <c r="H7" s="1">
        <v>1</v>
      </c>
    </row>
    <row r="8" spans="1:26" x14ac:dyDescent="0.25">
      <c r="A8">
        <v>2021</v>
      </c>
      <c r="B8" t="s">
        <v>22</v>
      </c>
      <c r="C8" t="s">
        <v>150</v>
      </c>
      <c r="D8" t="s">
        <v>10</v>
      </c>
      <c r="E8" t="s">
        <v>12</v>
      </c>
      <c r="F8" t="s">
        <v>8</v>
      </c>
      <c r="G8" t="s">
        <v>299</v>
      </c>
      <c r="H8" s="1">
        <v>2</v>
      </c>
    </row>
    <row r="9" spans="1:26" x14ac:dyDescent="0.25">
      <c r="A9">
        <v>2021</v>
      </c>
      <c r="B9" t="s">
        <v>22</v>
      </c>
      <c r="C9" t="s">
        <v>150</v>
      </c>
      <c r="D9" t="s">
        <v>10</v>
      </c>
      <c r="E9" t="s">
        <v>12</v>
      </c>
      <c r="F9" t="s">
        <v>8</v>
      </c>
      <c r="G9" t="s">
        <v>300</v>
      </c>
      <c r="H9" s="1">
        <v>1</v>
      </c>
    </row>
    <row r="10" spans="1:26" x14ac:dyDescent="0.25">
      <c r="A10">
        <v>2021</v>
      </c>
      <c r="B10" t="s">
        <v>22</v>
      </c>
      <c r="C10" t="s">
        <v>150</v>
      </c>
      <c r="D10" t="s">
        <v>10</v>
      </c>
      <c r="E10" t="s">
        <v>12</v>
      </c>
      <c r="F10" t="s">
        <v>8</v>
      </c>
      <c r="G10" t="s">
        <v>300</v>
      </c>
      <c r="H10" s="1">
        <v>2</v>
      </c>
    </row>
    <row r="11" spans="1:26" x14ac:dyDescent="0.25">
      <c r="A11">
        <v>2021</v>
      </c>
      <c r="B11" t="s">
        <v>22</v>
      </c>
      <c r="C11" t="s">
        <v>150</v>
      </c>
      <c r="D11" t="s">
        <v>10</v>
      </c>
      <c r="E11" t="s">
        <v>12</v>
      </c>
      <c r="F11" t="s">
        <v>8</v>
      </c>
      <c r="G11" t="s">
        <v>301</v>
      </c>
      <c r="H11" s="1">
        <v>1</v>
      </c>
    </row>
    <row r="12" spans="1:26" x14ac:dyDescent="0.25">
      <c r="A12">
        <v>2021</v>
      </c>
      <c r="B12" t="s">
        <v>22</v>
      </c>
      <c r="C12" t="s">
        <v>150</v>
      </c>
      <c r="D12" t="s">
        <v>10</v>
      </c>
      <c r="E12" t="s">
        <v>12</v>
      </c>
      <c r="F12" t="s">
        <v>8</v>
      </c>
      <c r="G12" t="s">
        <v>301</v>
      </c>
      <c r="H12" s="1">
        <v>2</v>
      </c>
    </row>
    <row r="13" spans="1:26" x14ac:dyDescent="0.25">
      <c r="A13">
        <v>2021</v>
      </c>
      <c r="B13" t="s">
        <v>22</v>
      </c>
      <c r="C13" t="s">
        <v>150</v>
      </c>
      <c r="D13" t="s">
        <v>10</v>
      </c>
      <c r="E13" t="s">
        <v>12</v>
      </c>
      <c r="F13" t="s">
        <v>7</v>
      </c>
      <c r="G13" t="s">
        <v>5</v>
      </c>
      <c r="H13" s="1">
        <v>1</v>
      </c>
    </row>
    <row r="14" spans="1:26" x14ac:dyDescent="0.25">
      <c r="A14">
        <v>2021</v>
      </c>
      <c r="B14" t="s">
        <v>22</v>
      </c>
      <c r="C14" t="s">
        <v>150</v>
      </c>
      <c r="D14" t="s">
        <v>10</v>
      </c>
      <c r="E14" t="s">
        <v>12</v>
      </c>
      <c r="F14" t="s">
        <v>7</v>
      </c>
      <c r="G14" t="s">
        <v>5</v>
      </c>
      <c r="H14" s="1">
        <v>2</v>
      </c>
    </row>
    <row r="15" spans="1:26" x14ac:dyDescent="0.25">
      <c r="A15">
        <v>2021</v>
      </c>
      <c r="B15" t="s">
        <v>22</v>
      </c>
      <c r="C15" t="s">
        <v>150</v>
      </c>
      <c r="D15" t="s">
        <v>10</v>
      </c>
      <c r="E15" t="s">
        <v>12</v>
      </c>
      <c r="F15" t="s">
        <v>7</v>
      </c>
      <c r="G15" t="s">
        <v>172</v>
      </c>
      <c r="H15" s="1">
        <v>1</v>
      </c>
    </row>
    <row r="16" spans="1:26" x14ac:dyDescent="0.25">
      <c r="A16">
        <v>2021</v>
      </c>
      <c r="B16" t="s">
        <v>22</v>
      </c>
      <c r="C16" t="s">
        <v>150</v>
      </c>
      <c r="D16" t="s">
        <v>10</v>
      </c>
      <c r="E16" t="s">
        <v>12</v>
      </c>
      <c r="F16" t="s">
        <v>7</v>
      </c>
      <c r="G16" t="s">
        <v>172</v>
      </c>
      <c r="H16" s="1">
        <v>2</v>
      </c>
    </row>
    <row r="17" spans="1:8" x14ac:dyDescent="0.25">
      <c r="A17">
        <v>2021</v>
      </c>
      <c r="B17" t="s">
        <v>22</v>
      </c>
      <c r="C17" t="s">
        <v>150</v>
      </c>
      <c r="D17" t="s">
        <v>10</v>
      </c>
      <c r="E17" t="s">
        <v>12</v>
      </c>
      <c r="F17" t="s">
        <v>7</v>
      </c>
      <c r="G17" t="s">
        <v>299</v>
      </c>
      <c r="H17" s="1">
        <v>1</v>
      </c>
    </row>
    <row r="18" spans="1:8" x14ac:dyDescent="0.25">
      <c r="A18">
        <v>2021</v>
      </c>
      <c r="B18" t="s">
        <v>22</v>
      </c>
      <c r="C18" t="s">
        <v>150</v>
      </c>
      <c r="D18" t="s">
        <v>10</v>
      </c>
      <c r="E18" t="s">
        <v>12</v>
      </c>
      <c r="F18" t="s">
        <v>7</v>
      </c>
      <c r="G18" t="s">
        <v>299</v>
      </c>
      <c r="H18" s="1">
        <v>2</v>
      </c>
    </row>
    <row r="19" spans="1:8" x14ac:dyDescent="0.25">
      <c r="A19">
        <v>2021</v>
      </c>
      <c r="B19" t="s">
        <v>22</v>
      </c>
      <c r="C19" t="s">
        <v>150</v>
      </c>
      <c r="D19" t="s">
        <v>10</v>
      </c>
      <c r="E19" t="s">
        <v>12</v>
      </c>
      <c r="F19" t="s">
        <v>7</v>
      </c>
      <c r="G19" t="s">
        <v>300</v>
      </c>
      <c r="H19" s="1">
        <v>1</v>
      </c>
    </row>
    <row r="20" spans="1:8" x14ac:dyDescent="0.25">
      <c r="A20">
        <v>2021</v>
      </c>
      <c r="B20" t="s">
        <v>22</v>
      </c>
      <c r="C20" t="s">
        <v>150</v>
      </c>
      <c r="D20" t="s">
        <v>10</v>
      </c>
      <c r="E20" t="s">
        <v>12</v>
      </c>
      <c r="F20" t="s">
        <v>7</v>
      </c>
      <c r="G20" t="s">
        <v>300</v>
      </c>
      <c r="H20" s="1">
        <v>2</v>
      </c>
    </row>
    <row r="21" spans="1:8" x14ac:dyDescent="0.25">
      <c r="A21">
        <v>2021</v>
      </c>
      <c r="B21" t="s">
        <v>22</v>
      </c>
      <c r="C21" t="s">
        <v>150</v>
      </c>
      <c r="D21" t="s">
        <v>10</v>
      </c>
      <c r="E21" t="s">
        <v>12</v>
      </c>
      <c r="F21" t="s">
        <v>7</v>
      </c>
      <c r="G21" t="s">
        <v>301</v>
      </c>
      <c r="H21" s="1">
        <v>1</v>
      </c>
    </row>
    <row r="22" spans="1:8" x14ac:dyDescent="0.25">
      <c r="A22">
        <v>2021</v>
      </c>
      <c r="B22" t="s">
        <v>22</v>
      </c>
      <c r="C22" t="s">
        <v>150</v>
      </c>
      <c r="D22" t="s">
        <v>10</v>
      </c>
      <c r="E22" t="s">
        <v>12</v>
      </c>
      <c r="F22" t="s">
        <v>7</v>
      </c>
      <c r="G22" t="s">
        <v>301</v>
      </c>
      <c r="H22" s="1">
        <v>2</v>
      </c>
    </row>
    <row r="23" spans="1:8" x14ac:dyDescent="0.25">
      <c r="A23">
        <v>2021</v>
      </c>
      <c r="B23" t="s">
        <v>22</v>
      </c>
      <c r="C23" t="s">
        <v>150</v>
      </c>
      <c r="D23" t="s">
        <v>23</v>
      </c>
      <c r="E23" t="s">
        <v>12</v>
      </c>
      <c r="F23" t="s">
        <v>8</v>
      </c>
      <c r="G23" t="s">
        <v>5</v>
      </c>
      <c r="H23" s="1">
        <v>1</v>
      </c>
    </row>
    <row r="24" spans="1:8" x14ac:dyDescent="0.25">
      <c r="A24">
        <v>2021</v>
      </c>
      <c r="B24" t="s">
        <v>22</v>
      </c>
      <c r="C24" t="s">
        <v>150</v>
      </c>
      <c r="D24" t="s">
        <v>23</v>
      </c>
      <c r="E24" t="s">
        <v>12</v>
      </c>
      <c r="F24" t="s">
        <v>8</v>
      </c>
      <c r="G24" t="s">
        <v>5</v>
      </c>
      <c r="H24" s="1">
        <v>2</v>
      </c>
    </row>
    <row r="25" spans="1:8" x14ac:dyDescent="0.25">
      <c r="A25">
        <v>2021</v>
      </c>
      <c r="B25" t="s">
        <v>22</v>
      </c>
      <c r="C25" t="s">
        <v>150</v>
      </c>
      <c r="D25" t="s">
        <v>23</v>
      </c>
      <c r="E25" t="s">
        <v>12</v>
      </c>
      <c r="F25" t="s">
        <v>8</v>
      </c>
      <c r="G25" t="s">
        <v>172</v>
      </c>
      <c r="H25" s="1">
        <v>1</v>
      </c>
    </row>
    <row r="26" spans="1:8" x14ac:dyDescent="0.25">
      <c r="A26">
        <v>2021</v>
      </c>
      <c r="B26" t="s">
        <v>22</v>
      </c>
      <c r="C26" t="s">
        <v>150</v>
      </c>
      <c r="D26" t="s">
        <v>23</v>
      </c>
      <c r="E26" t="s">
        <v>12</v>
      </c>
      <c r="F26" t="s">
        <v>8</v>
      </c>
      <c r="G26" t="s">
        <v>172</v>
      </c>
      <c r="H26" s="1">
        <v>2</v>
      </c>
    </row>
    <row r="27" spans="1:8" x14ac:dyDescent="0.25">
      <c r="A27">
        <v>2021</v>
      </c>
      <c r="B27" t="s">
        <v>22</v>
      </c>
      <c r="C27" t="s">
        <v>150</v>
      </c>
      <c r="D27" t="s">
        <v>23</v>
      </c>
      <c r="E27" t="s">
        <v>12</v>
      </c>
      <c r="F27" t="s">
        <v>7</v>
      </c>
      <c r="G27" t="s">
        <v>5</v>
      </c>
      <c r="H27" s="1">
        <v>1</v>
      </c>
    </row>
    <row r="28" spans="1:8" x14ac:dyDescent="0.25">
      <c r="A28">
        <v>2021</v>
      </c>
      <c r="B28" t="s">
        <v>22</v>
      </c>
      <c r="C28" t="s">
        <v>150</v>
      </c>
      <c r="D28" t="s">
        <v>23</v>
      </c>
      <c r="E28" t="s">
        <v>12</v>
      </c>
      <c r="F28" t="s">
        <v>7</v>
      </c>
      <c r="G28" t="s">
        <v>5</v>
      </c>
      <c r="H28" s="1">
        <v>2</v>
      </c>
    </row>
    <row r="29" spans="1:8" x14ac:dyDescent="0.25">
      <c r="A29">
        <v>2021</v>
      </c>
      <c r="B29" t="s">
        <v>22</v>
      </c>
      <c r="C29" t="s">
        <v>150</v>
      </c>
      <c r="D29" t="s">
        <v>23</v>
      </c>
      <c r="E29" t="s">
        <v>12</v>
      </c>
      <c r="F29" t="s">
        <v>7</v>
      </c>
      <c r="G29" t="s">
        <v>172</v>
      </c>
      <c r="H29" s="1">
        <v>1</v>
      </c>
    </row>
    <row r="30" spans="1:8" x14ac:dyDescent="0.25">
      <c r="A30">
        <v>2021</v>
      </c>
      <c r="B30" t="s">
        <v>22</v>
      </c>
      <c r="C30" t="s">
        <v>150</v>
      </c>
      <c r="D30" t="s">
        <v>23</v>
      </c>
      <c r="E30" t="s">
        <v>12</v>
      </c>
      <c r="F30" t="s">
        <v>7</v>
      </c>
      <c r="G30" t="s">
        <v>172</v>
      </c>
      <c r="H30" s="1">
        <v>2</v>
      </c>
    </row>
    <row r="31" spans="1:8" x14ac:dyDescent="0.25">
      <c r="A31">
        <v>2022</v>
      </c>
      <c r="B31" t="s">
        <v>22</v>
      </c>
      <c r="C31" t="s">
        <v>150</v>
      </c>
      <c r="D31" t="s">
        <v>10</v>
      </c>
      <c r="E31" t="s">
        <v>12</v>
      </c>
      <c r="F31" t="s">
        <v>8</v>
      </c>
      <c r="G31" t="s">
        <v>5</v>
      </c>
      <c r="H31" s="1">
        <v>1</v>
      </c>
    </row>
    <row r="32" spans="1:8" x14ac:dyDescent="0.25">
      <c r="A32">
        <v>2022</v>
      </c>
      <c r="B32" t="s">
        <v>22</v>
      </c>
      <c r="C32" t="s">
        <v>150</v>
      </c>
      <c r="D32" t="s">
        <v>10</v>
      </c>
      <c r="E32" t="s">
        <v>12</v>
      </c>
      <c r="F32" t="s">
        <v>8</v>
      </c>
      <c r="G32" t="s">
        <v>5</v>
      </c>
      <c r="H32" s="1">
        <v>2</v>
      </c>
    </row>
    <row r="33" spans="1:8" x14ac:dyDescent="0.25">
      <c r="A33">
        <v>2022</v>
      </c>
      <c r="B33" t="s">
        <v>22</v>
      </c>
      <c r="C33" t="s">
        <v>150</v>
      </c>
      <c r="D33" t="s">
        <v>10</v>
      </c>
      <c r="E33" t="s">
        <v>12</v>
      </c>
      <c r="F33" t="s">
        <v>8</v>
      </c>
      <c r="G33" t="s">
        <v>172</v>
      </c>
      <c r="H33" s="1">
        <v>1</v>
      </c>
    </row>
    <row r="34" spans="1:8" x14ac:dyDescent="0.25">
      <c r="A34">
        <v>2022</v>
      </c>
      <c r="B34" t="s">
        <v>22</v>
      </c>
      <c r="C34" t="s">
        <v>150</v>
      </c>
      <c r="D34" t="s">
        <v>10</v>
      </c>
      <c r="E34" t="s">
        <v>12</v>
      </c>
      <c r="F34" t="s">
        <v>8</v>
      </c>
      <c r="G34" t="s">
        <v>172</v>
      </c>
      <c r="H34" s="1">
        <v>2</v>
      </c>
    </row>
    <row r="35" spans="1:8" x14ac:dyDescent="0.25">
      <c r="A35">
        <v>2022</v>
      </c>
      <c r="B35" t="s">
        <v>22</v>
      </c>
      <c r="C35" t="s">
        <v>150</v>
      </c>
      <c r="D35" t="s">
        <v>10</v>
      </c>
      <c r="E35" t="s">
        <v>12</v>
      </c>
      <c r="F35" t="s">
        <v>8</v>
      </c>
      <c r="G35" t="s">
        <v>299</v>
      </c>
      <c r="H35" s="1">
        <v>1</v>
      </c>
    </row>
    <row r="36" spans="1:8" x14ac:dyDescent="0.25">
      <c r="A36">
        <v>2022</v>
      </c>
      <c r="B36" t="s">
        <v>22</v>
      </c>
      <c r="C36" t="s">
        <v>150</v>
      </c>
      <c r="D36" t="s">
        <v>10</v>
      </c>
      <c r="E36" t="s">
        <v>12</v>
      </c>
      <c r="F36" t="s">
        <v>8</v>
      </c>
      <c r="G36" t="s">
        <v>299</v>
      </c>
      <c r="H36" s="1">
        <v>2</v>
      </c>
    </row>
    <row r="37" spans="1:8" x14ac:dyDescent="0.25">
      <c r="A37">
        <v>2022</v>
      </c>
      <c r="B37" t="s">
        <v>22</v>
      </c>
      <c r="C37" t="s">
        <v>150</v>
      </c>
      <c r="D37" t="s">
        <v>10</v>
      </c>
      <c r="E37" t="s">
        <v>12</v>
      </c>
      <c r="F37" t="s">
        <v>8</v>
      </c>
      <c r="G37" t="s">
        <v>300</v>
      </c>
      <c r="H37" s="1">
        <v>1</v>
      </c>
    </row>
    <row r="38" spans="1:8" x14ac:dyDescent="0.25">
      <c r="A38">
        <v>2022</v>
      </c>
      <c r="B38" t="s">
        <v>22</v>
      </c>
      <c r="C38" t="s">
        <v>150</v>
      </c>
      <c r="D38" t="s">
        <v>10</v>
      </c>
      <c r="E38" t="s">
        <v>12</v>
      </c>
      <c r="F38" t="s">
        <v>8</v>
      </c>
      <c r="G38" t="s">
        <v>300</v>
      </c>
      <c r="H38" s="1">
        <v>2</v>
      </c>
    </row>
    <row r="39" spans="1:8" x14ac:dyDescent="0.25">
      <c r="A39">
        <v>2022</v>
      </c>
      <c r="B39" t="s">
        <v>22</v>
      </c>
      <c r="C39" t="s">
        <v>150</v>
      </c>
      <c r="D39" t="s">
        <v>10</v>
      </c>
      <c r="E39" t="s">
        <v>12</v>
      </c>
      <c r="F39" t="s">
        <v>8</v>
      </c>
      <c r="G39" t="s">
        <v>301</v>
      </c>
      <c r="H39" s="1">
        <v>1</v>
      </c>
    </row>
    <row r="40" spans="1:8" x14ac:dyDescent="0.25">
      <c r="A40">
        <v>2022</v>
      </c>
      <c r="B40" t="s">
        <v>22</v>
      </c>
      <c r="C40" t="s">
        <v>150</v>
      </c>
      <c r="D40" t="s">
        <v>10</v>
      </c>
      <c r="E40" t="s">
        <v>12</v>
      </c>
      <c r="F40" t="s">
        <v>8</v>
      </c>
      <c r="G40" t="s">
        <v>301</v>
      </c>
      <c r="H40" s="1">
        <v>2</v>
      </c>
    </row>
    <row r="41" spans="1:8" x14ac:dyDescent="0.25">
      <c r="A41">
        <v>2022</v>
      </c>
      <c r="B41" t="s">
        <v>22</v>
      </c>
      <c r="C41" t="s">
        <v>150</v>
      </c>
      <c r="D41" t="s">
        <v>10</v>
      </c>
      <c r="E41" t="s">
        <v>12</v>
      </c>
      <c r="F41" t="s">
        <v>7</v>
      </c>
      <c r="G41" t="s">
        <v>5</v>
      </c>
      <c r="H41" s="1">
        <v>1</v>
      </c>
    </row>
    <row r="42" spans="1:8" x14ac:dyDescent="0.25">
      <c r="A42">
        <v>2022</v>
      </c>
      <c r="B42" t="s">
        <v>22</v>
      </c>
      <c r="C42" t="s">
        <v>150</v>
      </c>
      <c r="D42" t="s">
        <v>10</v>
      </c>
      <c r="E42" t="s">
        <v>12</v>
      </c>
      <c r="F42" t="s">
        <v>7</v>
      </c>
      <c r="G42" t="s">
        <v>5</v>
      </c>
      <c r="H42" s="1">
        <v>2</v>
      </c>
    </row>
    <row r="43" spans="1:8" x14ac:dyDescent="0.25">
      <c r="A43">
        <v>2022</v>
      </c>
      <c r="B43" t="s">
        <v>22</v>
      </c>
      <c r="C43" t="s">
        <v>150</v>
      </c>
      <c r="D43" t="s">
        <v>10</v>
      </c>
      <c r="E43" t="s">
        <v>12</v>
      </c>
      <c r="F43" t="s">
        <v>7</v>
      </c>
      <c r="G43" t="s">
        <v>172</v>
      </c>
      <c r="H43" s="1">
        <v>1</v>
      </c>
    </row>
    <row r="44" spans="1:8" x14ac:dyDescent="0.25">
      <c r="A44">
        <v>2022</v>
      </c>
      <c r="B44" t="s">
        <v>22</v>
      </c>
      <c r="C44" t="s">
        <v>150</v>
      </c>
      <c r="D44" t="s">
        <v>10</v>
      </c>
      <c r="E44" t="s">
        <v>12</v>
      </c>
      <c r="F44" t="s">
        <v>7</v>
      </c>
      <c r="G44" t="s">
        <v>172</v>
      </c>
      <c r="H44" s="1">
        <v>2</v>
      </c>
    </row>
    <row r="45" spans="1:8" x14ac:dyDescent="0.25">
      <c r="A45">
        <v>2022</v>
      </c>
      <c r="B45" t="s">
        <v>22</v>
      </c>
      <c r="C45" t="s">
        <v>150</v>
      </c>
      <c r="D45" t="s">
        <v>10</v>
      </c>
      <c r="E45" t="s">
        <v>12</v>
      </c>
      <c r="F45" t="s">
        <v>7</v>
      </c>
      <c r="G45" t="s">
        <v>299</v>
      </c>
      <c r="H45" s="1">
        <v>1</v>
      </c>
    </row>
    <row r="46" spans="1:8" x14ac:dyDescent="0.25">
      <c r="A46">
        <v>2022</v>
      </c>
      <c r="B46" t="s">
        <v>22</v>
      </c>
      <c r="C46" t="s">
        <v>150</v>
      </c>
      <c r="D46" t="s">
        <v>10</v>
      </c>
      <c r="E46" t="s">
        <v>12</v>
      </c>
      <c r="F46" t="s">
        <v>7</v>
      </c>
      <c r="G46" t="s">
        <v>299</v>
      </c>
      <c r="H46" s="1">
        <v>2</v>
      </c>
    </row>
    <row r="47" spans="1:8" x14ac:dyDescent="0.25">
      <c r="A47">
        <v>2022</v>
      </c>
      <c r="B47" t="s">
        <v>22</v>
      </c>
      <c r="C47" t="s">
        <v>150</v>
      </c>
      <c r="D47" t="s">
        <v>10</v>
      </c>
      <c r="E47" t="s">
        <v>12</v>
      </c>
      <c r="F47" t="s">
        <v>7</v>
      </c>
      <c r="G47" t="s">
        <v>300</v>
      </c>
      <c r="H47" s="1">
        <v>1</v>
      </c>
    </row>
    <row r="48" spans="1:8" x14ac:dyDescent="0.25">
      <c r="A48">
        <v>2022</v>
      </c>
      <c r="B48" t="s">
        <v>22</v>
      </c>
      <c r="C48" t="s">
        <v>150</v>
      </c>
      <c r="D48" t="s">
        <v>10</v>
      </c>
      <c r="E48" t="s">
        <v>12</v>
      </c>
      <c r="F48" t="s">
        <v>7</v>
      </c>
      <c r="G48" t="s">
        <v>300</v>
      </c>
      <c r="H48" s="1">
        <v>2</v>
      </c>
    </row>
    <row r="49" spans="1:8" x14ac:dyDescent="0.25">
      <c r="A49">
        <v>2022</v>
      </c>
      <c r="B49" t="s">
        <v>22</v>
      </c>
      <c r="C49" t="s">
        <v>150</v>
      </c>
      <c r="D49" t="s">
        <v>10</v>
      </c>
      <c r="E49" t="s">
        <v>12</v>
      </c>
      <c r="F49" t="s">
        <v>7</v>
      </c>
      <c r="G49" t="s">
        <v>301</v>
      </c>
      <c r="H49" s="1">
        <v>1</v>
      </c>
    </row>
    <row r="50" spans="1:8" x14ac:dyDescent="0.25">
      <c r="A50">
        <v>2022</v>
      </c>
      <c r="B50" t="s">
        <v>22</v>
      </c>
      <c r="C50" t="s">
        <v>150</v>
      </c>
      <c r="D50" t="s">
        <v>10</v>
      </c>
      <c r="E50" t="s">
        <v>12</v>
      </c>
      <c r="F50" t="s">
        <v>7</v>
      </c>
      <c r="G50" t="s">
        <v>301</v>
      </c>
      <c r="H50" s="1">
        <v>2</v>
      </c>
    </row>
    <row r="51" spans="1:8" x14ac:dyDescent="0.25">
      <c r="A51">
        <v>2022</v>
      </c>
      <c r="B51" t="s">
        <v>22</v>
      </c>
      <c r="C51" t="s">
        <v>150</v>
      </c>
      <c r="D51" t="s">
        <v>23</v>
      </c>
      <c r="E51" t="s">
        <v>12</v>
      </c>
      <c r="F51" t="s">
        <v>8</v>
      </c>
      <c r="G51" t="s">
        <v>5</v>
      </c>
      <c r="H51" s="1">
        <v>1</v>
      </c>
    </row>
    <row r="52" spans="1:8" x14ac:dyDescent="0.25">
      <c r="A52">
        <v>2022</v>
      </c>
      <c r="B52" t="s">
        <v>22</v>
      </c>
      <c r="C52" t="s">
        <v>150</v>
      </c>
      <c r="D52" t="s">
        <v>23</v>
      </c>
      <c r="E52" t="s">
        <v>12</v>
      </c>
      <c r="F52" t="s">
        <v>8</v>
      </c>
      <c r="G52" t="s">
        <v>5</v>
      </c>
      <c r="H52" s="1">
        <v>2</v>
      </c>
    </row>
    <row r="53" spans="1:8" x14ac:dyDescent="0.25">
      <c r="A53">
        <v>2022</v>
      </c>
      <c r="B53" t="s">
        <v>22</v>
      </c>
      <c r="C53" t="s">
        <v>150</v>
      </c>
      <c r="D53" t="s">
        <v>23</v>
      </c>
      <c r="E53" t="s">
        <v>12</v>
      </c>
      <c r="F53" t="s">
        <v>8</v>
      </c>
      <c r="G53" t="s">
        <v>172</v>
      </c>
      <c r="H53" s="1">
        <v>1</v>
      </c>
    </row>
    <row r="54" spans="1:8" x14ac:dyDescent="0.25">
      <c r="A54">
        <v>2022</v>
      </c>
      <c r="B54" t="s">
        <v>22</v>
      </c>
      <c r="C54" t="s">
        <v>150</v>
      </c>
      <c r="D54" t="s">
        <v>23</v>
      </c>
      <c r="E54" t="s">
        <v>12</v>
      </c>
      <c r="F54" t="s">
        <v>8</v>
      </c>
      <c r="G54" t="s">
        <v>172</v>
      </c>
      <c r="H54" s="1">
        <v>2</v>
      </c>
    </row>
    <row r="55" spans="1:8" x14ac:dyDescent="0.25">
      <c r="A55">
        <v>2022</v>
      </c>
      <c r="B55" t="s">
        <v>22</v>
      </c>
      <c r="C55" t="s">
        <v>150</v>
      </c>
      <c r="D55" t="s">
        <v>23</v>
      </c>
      <c r="E55" t="s">
        <v>12</v>
      </c>
      <c r="F55" t="s">
        <v>7</v>
      </c>
      <c r="G55" t="s">
        <v>5</v>
      </c>
      <c r="H55" s="1">
        <v>1</v>
      </c>
    </row>
    <row r="56" spans="1:8" x14ac:dyDescent="0.25">
      <c r="A56">
        <v>2022</v>
      </c>
      <c r="B56" t="s">
        <v>22</v>
      </c>
      <c r="C56" t="s">
        <v>150</v>
      </c>
      <c r="D56" t="s">
        <v>23</v>
      </c>
      <c r="E56" t="s">
        <v>12</v>
      </c>
      <c r="F56" t="s">
        <v>7</v>
      </c>
      <c r="G56" t="s">
        <v>5</v>
      </c>
      <c r="H56" s="1">
        <v>2</v>
      </c>
    </row>
    <row r="57" spans="1:8" x14ac:dyDescent="0.25">
      <c r="A57">
        <v>2022</v>
      </c>
      <c r="B57" t="s">
        <v>22</v>
      </c>
      <c r="C57" t="s">
        <v>150</v>
      </c>
      <c r="D57" t="s">
        <v>23</v>
      </c>
      <c r="E57" t="s">
        <v>12</v>
      </c>
      <c r="F57" t="s">
        <v>7</v>
      </c>
      <c r="G57" t="s">
        <v>172</v>
      </c>
      <c r="H57" s="1">
        <v>1</v>
      </c>
    </row>
    <row r="58" spans="1:8" x14ac:dyDescent="0.25">
      <c r="A58">
        <v>2022</v>
      </c>
      <c r="B58" t="s">
        <v>22</v>
      </c>
      <c r="C58" t="s">
        <v>150</v>
      </c>
      <c r="D58" t="s">
        <v>23</v>
      </c>
      <c r="E58" t="s">
        <v>12</v>
      </c>
      <c r="F58" t="s">
        <v>7</v>
      </c>
      <c r="G58" t="s">
        <v>172</v>
      </c>
      <c r="H58" s="1">
        <v>2</v>
      </c>
    </row>
    <row r="59" spans="1:8" x14ac:dyDescent="0.25">
      <c r="A59">
        <v>2023</v>
      </c>
      <c r="B59" t="s">
        <v>22</v>
      </c>
      <c r="C59" t="s">
        <v>150</v>
      </c>
      <c r="D59" t="s">
        <v>10</v>
      </c>
      <c r="E59" t="s">
        <v>12</v>
      </c>
      <c r="F59" t="s">
        <v>8</v>
      </c>
      <c r="G59" t="s">
        <v>5</v>
      </c>
      <c r="H59" s="1">
        <v>1</v>
      </c>
    </row>
    <row r="60" spans="1:8" x14ac:dyDescent="0.25">
      <c r="A60">
        <v>2023</v>
      </c>
      <c r="B60" t="s">
        <v>22</v>
      </c>
      <c r="C60" t="s">
        <v>150</v>
      </c>
      <c r="D60" t="s">
        <v>10</v>
      </c>
      <c r="E60" t="s">
        <v>12</v>
      </c>
      <c r="F60" t="s">
        <v>8</v>
      </c>
      <c r="G60" t="s">
        <v>5</v>
      </c>
      <c r="H60" s="1">
        <v>2</v>
      </c>
    </row>
    <row r="61" spans="1:8" x14ac:dyDescent="0.25">
      <c r="A61">
        <v>2023</v>
      </c>
      <c r="B61" t="s">
        <v>22</v>
      </c>
      <c r="C61" t="s">
        <v>150</v>
      </c>
      <c r="D61" t="s">
        <v>10</v>
      </c>
      <c r="E61" t="s">
        <v>12</v>
      </c>
      <c r="F61" t="s">
        <v>8</v>
      </c>
      <c r="G61" t="s">
        <v>172</v>
      </c>
      <c r="H61" s="1">
        <v>1</v>
      </c>
    </row>
    <row r="62" spans="1:8" x14ac:dyDescent="0.25">
      <c r="A62">
        <v>2023</v>
      </c>
      <c r="B62" t="s">
        <v>22</v>
      </c>
      <c r="C62" t="s">
        <v>150</v>
      </c>
      <c r="D62" t="s">
        <v>10</v>
      </c>
      <c r="E62" t="s">
        <v>12</v>
      </c>
      <c r="F62" t="s">
        <v>8</v>
      </c>
      <c r="G62" t="s">
        <v>172</v>
      </c>
      <c r="H62" s="1">
        <v>2</v>
      </c>
    </row>
    <row r="63" spans="1:8" x14ac:dyDescent="0.25">
      <c r="A63">
        <v>2023</v>
      </c>
      <c r="B63" t="s">
        <v>22</v>
      </c>
      <c r="C63" t="s">
        <v>150</v>
      </c>
      <c r="D63" t="s">
        <v>10</v>
      </c>
      <c r="E63" t="s">
        <v>12</v>
      </c>
      <c r="F63" t="s">
        <v>8</v>
      </c>
      <c r="G63" t="s">
        <v>299</v>
      </c>
      <c r="H63" s="1">
        <v>1</v>
      </c>
    </row>
    <row r="64" spans="1:8" x14ac:dyDescent="0.25">
      <c r="A64">
        <v>2023</v>
      </c>
      <c r="B64" t="s">
        <v>22</v>
      </c>
      <c r="C64" t="s">
        <v>150</v>
      </c>
      <c r="D64" t="s">
        <v>10</v>
      </c>
      <c r="E64" t="s">
        <v>12</v>
      </c>
      <c r="F64" t="s">
        <v>8</v>
      </c>
      <c r="G64" t="s">
        <v>299</v>
      </c>
      <c r="H64" s="1">
        <v>2</v>
      </c>
    </row>
    <row r="65" spans="1:8" x14ac:dyDescent="0.25">
      <c r="A65">
        <v>2023</v>
      </c>
      <c r="B65" t="s">
        <v>22</v>
      </c>
      <c r="C65" t="s">
        <v>150</v>
      </c>
      <c r="D65" t="s">
        <v>10</v>
      </c>
      <c r="E65" t="s">
        <v>12</v>
      </c>
      <c r="F65" t="s">
        <v>8</v>
      </c>
      <c r="G65" t="s">
        <v>300</v>
      </c>
      <c r="H65" s="1">
        <v>1</v>
      </c>
    </row>
    <row r="66" spans="1:8" x14ac:dyDescent="0.25">
      <c r="A66">
        <v>2023</v>
      </c>
      <c r="B66" t="s">
        <v>22</v>
      </c>
      <c r="C66" t="s">
        <v>150</v>
      </c>
      <c r="D66" t="s">
        <v>10</v>
      </c>
      <c r="E66" t="s">
        <v>12</v>
      </c>
      <c r="F66" t="s">
        <v>8</v>
      </c>
      <c r="G66" t="s">
        <v>300</v>
      </c>
      <c r="H66" s="1">
        <v>2</v>
      </c>
    </row>
    <row r="67" spans="1:8" x14ac:dyDescent="0.25">
      <c r="A67">
        <v>2023</v>
      </c>
      <c r="B67" t="s">
        <v>22</v>
      </c>
      <c r="C67" t="s">
        <v>150</v>
      </c>
      <c r="D67" t="s">
        <v>10</v>
      </c>
      <c r="E67" t="s">
        <v>12</v>
      </c>
      <c r="F67" t="s">
        <v>8</v>
      </c>
      <c r="G67" t="s">
        <v>301</v>
      </c>
      <c r="H67" s="1">
        <v>1</v>
      </c>
    </row>
    <row r="68" spans="1:8" x14ac:dyDescent="0.25">
      <c r="A68">
        <v>2023</v>
      </c>
      <c r="B68" t="s">
        <v>22</v>
      </c>
      <c r="C68" t="s">
        <v>150</v>
      </c>
      <c r="D68" t="s">
        <v>10</v>
      </c>
      <c r="E68" t="s">
        <v>12</v>
      </c>
      <c r="F68" t="s">
        <v>8</v>
      </c>
      <c r="G68" t="s">
        <v>301</v>
      </c>
      <c r="H68" s="1">
        <v>2</v>
      </c>
    </row>
    <row r="69" spans="1:8" x14ac:dyDescent="0.25">
      <c r="A69">
        <v>2023</v>
      </c>
      <c r="B69" t="s">
        <v>22</v>
      </c>
      <c r="C69" t="s">
        <v>150</v>
      </c>
      <c r="D69" t="s">
        <v>10</v>
      </c>
      <c r="E69" t="s">
        <v>12</v>
      </c>
      <c r="F69" t="s">
        <v>7</v>
      </c>
      <c r="G69" t="s">
        <v>5</v>
      </c>
      <c r="H69" s="1">
        <v>1</v>
      </c>
    </row>
    <row r="70" spans="1:8" x14ac:dyDescent="0.25">
      <c r="A70">
        <v>2023</v>
      </c>
      <c r="B70" t="s">
        <v>22</v>
      </c>
      <c r="C70" t="s">
        <v>150</v>
      </c>
      <c r="D70" t="s">
        <v>10</v>
      </c>
      <c r="E70" t="s">
        <v>12</v>
      </c>
      <c r="F70" t="s">
        <v>7</v>
      </c>
      <c r="G70" t="s">
        <v>5</v>
      </c>
      <c r="H70" s="1">
        <v>2</v>
      </c>
    </row>
    <row r="71" spans="1:8" x14ac:dyDescent="0.25">
      <c r="A71">
        <v>2023</v>
      </c>
      <c r="B71" t="s">
        <v>22</v>
      </c>
      <c r="C71" t="s">
        <v>150</v>
      </c>
      <c r="D71" t="s">
        <v>10</v>
      </c>
      <c r="E71" t="s">
        <v>12</v>
      </c>
      <c r="F71" t="s">
        <v>7</v>
      </c>
      <c r="G71" t="s">
        <v>172</v>
      </c>
      <c r="H71" s="1">
        <v>1</v>
      </c>
    </row>
    <row r="72" spans="1:8" x14ac:dyDescent="0.25">
      <c r="A72">
        <v>2023</v>
      </c>
      <c r="B72" t="s">
        <v>22</v>
      </c>
      <c r="C72" t="s">
        <v>150</v>
      </c>
      <c r="D72" t="s">
        <v>10</v>
      </c>
      <c r="E72" t="s">
        <v>12</v>
      </c>
      <c r="F72" t="s">
        <v>7</v>
      </c>
      <c r="G72" t="s">
        <v>172</v>
      </c>
      <c r="H72" s="1">
        <v>2</v>
      </c>
    </row>
    <row r="73" spans="1:8" x14ac:dyDescent="0.25">
      <c r="A73">
        <v>2023</v>
      </c>
      <c r="B73" t="s">
        <v>22</v>
      </c>
      <c r="C73" t="s">
        <v>150</v>
      </c>
      <c r="D73" t="s">
        <v>10</v>
      </c>
      <c r="E73" t="s">
        <v>12</v>
      </c>
      <c r="F73" t="s">
        <v>7</v>
      </c>
      <c r="G73" t="s">
        <v>299</v>
      </c>
      <c r="H73" s="1">
        <v>1</v>
      </c>
    </row>
    <row r="74" spans="1:8" x14ac:dyDescent="0.25">
      <c r="A74">
        <v>2023</v>
      </c>
      <c r="B74" t="s">
        <v>22</v>
      </c>
      <c r="C74" t="s">
        <v>150</v>
      </c>
      <c r="D74" t="s">
        <v>10</v>
      </c>
      <c r="E74" t="s">
        <v>12</v>
      </c>
      <c r="F74" t="s">
        <v>7</v>
      </c>
      <c r="G74" t="s">
        <v>299</v>
      </c>
      <c r="H74" s="1">
        <v>2</v>
      </c>
    </row>
    <row r="75" spans="1:8" x14ac:dyDescent="0.25">
      <c r="A75">
        <v>2023</v>
      </c>
      <c r="B75" t="s">
        <v>22</v>
      </c>
      <c r="C75" t="s">
        <v>150</v>
      </c>
      <c r="D75" t="s">
        <v>10</v>
      </c>
      <c r="E75" t="s">
        <v>12</v>
      </c>
      <c r="F75" t="s">
        <v>7</v>
      </c>
      <c r="G75" t="s">
        <v>300</v>
      </c>
      <c r="H75" s="1">
        <v>1</v>
      </c>
    </row>
    <row r="76" spans="1:8" x14ac:dyDescent="0.25">
      <c r="A76">
        <v>2023</v>
      </c>
      <c r="B76" t="s">
        <v>22</v>
      </c>
      <c r="C76" t="s">
        <v>150</v>
      </c>
      <c r="D76" t="s">
        <v>10</v>
      </c>
      <c r="E76" t="s">
        <v>12</v>
      </c>
      <c r="F76" t="s">
        <v>7</v>
      </c>
      <c r="G76" t="s">
        <v>300</v>
      </c>
      <c r="H76" s="1">
        <v>2</v>
      </c>
    </row>
    <row r="77" spans="1:8" x14ac:dyDescent="0.25">
      <c r="A77">
        <v>2023</v>
      </c>
      <c r="B77" t="s">
        <v>22</v>
      </c>
      <c r="C77" t="s">
        <v>150</v>
      </c>
      <c r="D77" t="s">
        <v>10</v>
      </c>
      <c r="E77" t="s">
        <v>12</v>
      </c>
      <c r="F77" t="s">
        <v>7</v>
      </c>
      <c r="G77" t="s">
        <v>301</v>
      </c>
      <c r="H77" s="1">
        <v>1</v>
      </c>
    </row>
    <row r="78" spans="1:8" x14ac:dyDescent="0.25">
      <c r="A78">
        <v>2023</v>
      </c>
      <c r="B78" t="s">
        <v>22</v>
      </c>
      <c r="C78" t="s">
        <v>150</v>
      </c>
      <c r="D78" t="s">
        <v>10</v>
      </c>
      <c r="E78" t="s">
        <v>12</v>
      </c>
      <c r="F78" t="s">
        <v>7</v>
      </c>
      <c r="G78" t="s">
        <v>301</v>
      </c>
      <c r="H78" s="1">
        <v>2</v>
      </c>
    </row>
    <row r="79" spans="1:8" x14ac:dyDescent="0.25">
      <c r="A79">
        <v>2023</v>
      </c>
      <c r="B79" t="s">
        <v>22</v>
      </c>
      <c r="C79" t="s">
        <v>150</v>
      </c>
      <c r="D79" t="s">
        <v>23</v>
      </c>
      <c r="E79" t="s">
        <v>12</v>
      </c>
      <c r="F79" t="s">
        <v>8</v>
      </c>
      <c r="G79" t="s">
        <v>5</v>
      </c>
      <c r="H79" s="1">
        <v>1</v>
      </c>
    </row>
    <row r="80" spans="1:8" x14ac:dyDescent="0.25">
      <c r="A80">
        <v>2023</v>
      </c>
      <c r="B80" t="s">
        <v>22</v>
      </c>
      <c r="C80" t="s">
        <v>150</v>
      </c>
      <c r="D80" t="s">
        <v>23</v>
      </c>
      <c r="E80" t="s">
        <v>12</v>
      </c>
      <c r="F80" t="s">
        <v>8</v>
      </c>
      <c r="G80" t="s">
        <v>5</v>
      </c>
      <c r="H80" s="1">
        <v>2</v>
      </c>
    </row>
    <row r="81" spans="1:8" x14ac:dyDescent="0.25">
      <c r="A81">
        <v>2023</v>
      </c>
      <c r="B81" t="s">
        <v>22</v>
      </c>
      <c r="C81" t="s">
        <v>150</v>
      </c>
      <c r="D81" t="s">
        <v>23</v>
      </c>
      <c r="E81" t="s">
        <v>12</v>
      </c>
      <c r="F81" t="s">
        <v>8</v>
      </c>
      <c r="G81" t="s">
        <v>172</v>
      </c>
      <c r="H81" s="1">
        <v>1</v>
      </c>
    </row>
    <row r="82" spans="1:8" x14ac:dyDescent="0.25">
      <c r="A82">
        <v>2023</v>
      </c>
      <c r="B82" t="s">
        <v>22</v>
      </c>
      <c r="C82" t="s">
        <v>150</v>
      </c>
      <c r="D82" t="s">
        <v>23</v>
      </c>
      <c r="E82" t="s">
        <v>12</v>
      </c>
      <c r="F82" t="s">
        <v>8</v>
      </c>
      <c r="G82" t="s">
        <v>172</v>
      </c>
      <c r="H82" s="1">
        <v>2</v>
      </c>
    </row>
    <row r="83" spans="1:8" x14ac:dyDescent="0.25">
      <c r="A83">
        <v>2023</v>
      </c>
      <c r="B83" t="s">
        <v>22</v>
      </c>
      <c r="C83" t="s">
        <v>150</v>
      </c>
      <c r="D83" t="s">
        <v>23</v>
      </c>
      <c r="E83" t="s">
        <v>12</v>
      </c>
      <c r="F83" t="s">
        <v>7</v>
      </c>
      <c r="G83" t="s">
        <v>5</v>
      </c>
      <c r="H83" s="1">
        <v>1</v>
      </c>
    </row>
    <row r="84" spans="1:8" x14ac:dyDescent="0.25">
      <c r="A84">
        <v>2023</v>
      </c>
      <c r="B84" t="s">
        <v>22</v>
      </c>
      <c r="C84" t="s">
        <v>150</v>
      </c>
      <c r="D84" t="s">
        <v>23</v>
      </c>
      <c r="E84" t="s">
        <v>12</v>
      </c>
      <c r="F84" t="s">
        <v>7</v>
      </c>
      <c r="G84" t="s">
        <v>5</v>
      </c>
      <c r="H84" s="1">
        <v>2</v>
      </c>
    </row>
    <row r="85" spans="1:8" x14ac:dyDescent="0.25">
      <c r="A85">
        <v>2023</v>
      </c>
      <c r="B85" t="s">
        <v>22</v>
      </c>
      <c r="C85" t="s">
        <v>150</v>
      </c>
      <c r="D85" t="s">
        <v>23</v>
      </c>
      <c r="E85" t="s">
        <v>12</v>
      </c>
      <c r="F85" t="s">
        <v>7</v>
      </c>
      <c r="G85" t="s">
        <v>172</v>
      </c>
      <c r="H85" s="1">
        <v>1</v>
      </c>
    </row>
    <row r="86" spans="1:8" x14ac:dyDescent="0.25">
      <c r="A86">
        <v>2023</v>
      </c>
      <c r="B86" t="s">
        <v>22</v>
      </c>
      <c r="C86" t="s">
        <v>150</v>
      </c>
      <c r="D86" t="s">
        <v>23</v>
      </c>
      <c r="E86" t="s">
        <v>12</v>
      </c>
      <c r="F86" t="s">
        <v>7</v>
      </c>
      <c r="G86" t="s">
        <v>172</v>
      </c>
      <c r="H86" s="1">
        <v>2</v>
      </c>
    </row>
    <row r="87" spans="1:8" x14ac:dyDescent="0.25">
      <c r="A87">
        <v>2024</v>
      </c>
      <c r="B87" t="s">
        <v>22</v>
      </c>
      <c r="C87" t="s">
        <v>150</v>
      </c>
      <c r="D87" t="s">
        <v>10</v>
      </c>
      <c r="E87" t="s">
        <v>12</v>
      </c>
      <c r="F87" t="s">
        <v>8</v>
      </c>
      <c r="G87" t="s">
        <v>5</v>
      </c>
      <c r="H87" s="1">
        <v>1</v>
      </c>
    </row>
    <row r="88" spans="1:8" x14ac:dyDescent="0.25">
      <c r="A88">
        <v>2024</v>
      </c>
      <c r="B88" t="s">
        <v>22</v>
      </c>
      <c r="C88" t="s">
        <v>150</v>
      </c>
      <c r="D88" t="s">
        <v>10</v>
      </c>
      <c r="E88" t="s">
        <v>12</v>
      </c>
      <c r="F88" t="s">
        <v>8</v>
      </c>
      <c r="G88" t="s">
        <v>5</v>
      </c>
      <c r="H88" s="1">
        <v>2</v>
      </c>
    </row>
    <row r="89" spans="1:8" x14ac:dyDescent="0.25">
      <c r="A89">
        <v>2024</v>
      </c>
      <c r="B89" t="s">
        <v>22</v>
      </c>
      <c r="C89" t="s">
        <v>150</v>
      </c>
      <c r="D89" t="s">
        <v>10</v>
      </c>
      <c r="E89" t="s">
        <v>12</v>
      </c>
      <c r="F89" t="s">
        <v>8</v>
      </c>
      <c r="G89" t="s">
        <v>172</v>
      </c>
      <c r="H89" s="1">
        <v>1</v>
      </c>
    </row>
    <row r="90" spans="1:8" x14ac:dyDescent="0.25">
      <c r="A90">
        <v>2024</v>
      </c>
      <c r="B90" t="s">
        <v>22</v>
      </c>
      <c r="C90" t="s">
        <v>150</v>
      </c>
      <c r="D90" t="s">
        <v>10</v>
      </c>
      <c r="E90" t="s">
        <v>12</v>
      </c>
      <c r="F90" t="s">
        <v>8</v>
      </c>
      <c r="G90" t="s">
        <v>172</v>
      </c>
      <c r="H90" s="1">
        <v>2</v>
      </c>
    </row>
    <row r="91" spans="1:8" x14ac:dyDescent="0.25">
      <c r="A91">
        <v>2024</v>
      </c>
      <c r="B91" t="s">
        <v>22</v>
      </c>
      <c r="C91" t="s">
        <v>150</v>
      </c>
      <c r="D91" t="s">
        <v>10</v>
      </c>
      <c r="E91" t="s">
        <v>12</v>
      </c>
      <c r="F91" t="s">
        <v>8</v>
      </c>
      <c r="G91" t="s">
        <v>299</v>
      </c>
      <c r="H91" s="1">
        <v>1</v>
      </c>
    </row>
    <row r="92" spans="1:8" x14ac:dyDescent="0.25">
      <c r="A92">
        <v>2024</v>
      </c>
      <c r="B92" t="s">
        <v>22</v>
      </c>
      <c r="C92" t="s">
        <v>150</v>
      </c>
      <c r="D92" t="s">
        <v>10</v>
      </c>
      <c r="E92" t="s">
        <v>12</v>
      </c>
      <c r="F92" t="s">
        <v>8</v>
      </c>
      <c r="G92" t="s">
        <v>299</v>
      </c>
      <c r="H92" s="1">
        <v>2</v>
      </c>
    </row>
    <row r="93" spans="1:8" x14ac:dyDescent="0.25">
      <c r="A93">
        <v>2024</v>
      </c>
      <c r="B93" t="s">
        <v>22</v>
      </c>
      <c r="C93" t="s">
        <v>150</v>
      </c>
      <c r="D93" t="s">
        <v>10</v>
      </c>
      <c r="E93" t="s">
        <v>12</v>
      </c>
      <c r="F93" t="s">
        <v>8</v>
      </c>
      <c r="G93" t="s">
        <v>300</v>
      </c>
      <c r="H93" s="1">
        <v>1</v>
      </c>
    </row>
    <row r="94" spans="1:8" x14ac:dyDescent="0.25">
      <c r="A94">
        <v>2024</v>
      </c>
      <c r="B94" t="s">
        <v>22</v>
      </c>
      <c r="C94" t="s">
        <v>150</v>
      </c>
      <c r="D94" t="s">
        <v>10</v>
      </c>
      <c r="E94" t="s">
        <v>12</v>
      </c>
      <c r="F94" t="s">
        <v>8</v>
      </c>
      <c r="G94" t="s">
        <v>300</v>
      </c>
      <c r="H94" s="1">
        <v>2</v>
      </c>
    </row>
    <row r="95" spans="1:8" x14ac:dyDescent="0.25">
      <c r="A95">
        <v>2024</v>
      </c>
      <c r="B95" t="s">
        <v>22</v>
      </c>
      <c r="C95" t="s">
        <v>150</v>
      </c>
      <c r="D95" t="s">
        <v>10</v>
      </c>
      <c r="E95" t="s">
        <v>12</v>
      </c>
      <c r="F95" t="s">
        <v>8</v>
      </c>
      <c r="G95" t="s">
        <v>301</v>
      </c>
      <c r="H95" s="1">
        <v>1</v>
      </c>
    </row>
    <row r="96" spans="1:8" x14ac:dyDescent="0.25">
      <c r="A96">
        <v>2024</v>
      </c>
      <c r="B96" t="s">
        <v>22</v>
      </c>
      <c r="C96" t="s">
        <v>150</v>
      </c>
      <c r="D96" t="s">
        <v>10</v>
      </c>
      <c r="E96" t="s">
        <v>12</v>
      </c>
      <c r="F96" t="s">
        <v>8</v>
      </c>
      <c r="G96" t="s">
        <v>301</v>
      </c>
      <c r="H96" s="1">
        <v>2</v>
      </c>
    </row>
    <row r="97" spans="1:8" x14ac:dyDescent="0.25">
      <c r="A97">
        <v>2024</v>
      </c>
      <c r="B97" t="s">
        <v>22</v>
      </c>
      <c r="C97" t="s">
        <v>150</v>
      </c>
      <c r="D97" t="s">
        <v>10</v>
      </c>
      <c r="E97" t="s">
        <v>12</v>
      </c>
      <c r="F97" t="s">
        <v>7</v>
      </c>
      <c r="G97" t="s">
        <v>5</v>
      </c>
      <c r="H97" s="1">
        <v>1</v>
      </c>
    </row>
    <row r="98" spans="1:8" x14ac:dyDescent="0.25">
      <c r="A98">
        <v>2024</v>
      </c>
      <c r="B98" t="s">
        <v>22</v>
      </c>
      <c r="C98" t="s">
        <v>150</v>
      </c>
      <c r="D98" t="s">
        <v>10</v>
      </c>
      <c r="E98" t="s">
        <v>12</v>
      </c>
      <c r="F98" t="s">
        <v>7</v>
      </c>
      <c r="G98" t="s">
        <v>5</v>
      </c>
      <c r="H98" s="1">
        <v>2</v>
      </c>
    </row>
    <row r="99" spans="1:8" x14ac:dyDescent="0.25">
      <c r="A99">
        <v>2024</v>
      </c>
      <c r="B99" t="s">
        <v>22</v>
      </c>
      <c r="C99" t="s">
        <v>150</v>
      </c>
      <c r="D99" t="s">
        <v>10</v>
      </c>
      <c r="E99" t="s">
        <v>12</v>
      </c>
      <c r="F99" t="s">
        <v>7</v>
      </c>
      <c r="G99" t="s">
        <v>172</v>
      </c>
      <c r="H99" s="1">
        <v>1</v>
      </c>
    </row>
    <row r="100" spans="1:8" x14ac:dyDescent="0.25">
      <c r="A100">
        <v>2024</v>
      </c>
      <c r="B100" t="s">
        <v>22</v>
      </c>
      <c r="C100" t="s">
        <v>150</v>
      </c>
      <c r="D100" t="s">
        <v>10</v>
      </c>
      <c r="E100" t="s">
        <v>12</v>
      </c>
      <c r="F100" t="s">
        <v>7</v>
      </c>
      <c r="G100" t="s">
        <v>172</v>
      </c>
      <c r="H100" s="1">
        <v>2</v>
      </c>
    </row>
    <row r="101" spans="1:8" x14ac:dyDescent="0.25">
      <c r="A101">
        <v>2024</v>
      </c>
      <c r="B101" t="s">
        <v>22</v>
      </c>
      <c r="C101" t="s">
        <v>150</v>
      </c>
      <c r="D101" t="s">
        <v>10</v>
      </c>
      <c r="E101" t="s">
        <v>12</v>
      </c>
      <c r="F101" t="s">
        <v>7</v>
      </c>
      <c r="G101" t="s">
        <v>299</v>
      </c>
      <c r="H101" s="1">
        <v>1</v>
      </c>
    </row>
    <row r="102" spans="1:8" x14ac:dyDescent="0.25">
      <c r="A102">
        <v>2024</v>
      </c>
      <c r="B102" t="s">
        <v>22</v>
      </c>
      <c r="C102" t="s">
        <v>150</v>
      </c>
      <c r="D102" t="s">
        <v>10</v>
      </c>
      <c r="E102" t="s">
        <v>12</v>
      </c>
      <c r="F102" t="s">
        <v>7</v>
      </c>
      <c r="G102" t="s">
        <v>299</v>
      </c>
      <c r="H102" s="1">
        <v>2</v>
      </c>
    </row>
    <row r="103" spans="1:8" x14ac:dyDescent="0.25">
      <c r="A103">
        <v>2024</v>
      </c>
      <c r="B103" t="s">
        <v>22</v>
      </c>
      <c r="C103" t="s">
        <v>150</v>
      </c>
      <c r="D103" t="s">
        <v>10</v>
      </c>
      <c r="E103" t="s">
        <v>12</v>
      </c>
      <c r="F103" t="s">
        <v>7</v>
      </c>
      <c r="G103" t="s">
        <v>300</v>
      </c>
      <c r="H103" s="1">
        <v>1</v>
      </c>
    </row>
    <row r="104" spans="1:8" x14ac:dyDescent="0.25">
      <c r="A104">
        <v>2024</v>
      </c>
      <c r="B104" t="s">
        <v>22</v>
      </c>
      <c r="C104" t="s">
        <v>150</v>
      </c>
      <c r="D104" t="s">
        <v>10</v>
      </c>
      <c r="E104" t="s">
        <v>12</v>
      </c>
      <c r="F104" t="s">
        <v>7</v>
      </c>
      <c r="G104" t="s">
        <v>300</v>
      </c>
      <c r="H104" s="1">
        <v>2</v>
      </c>
    </row>
    <row r="105" spans="1:8" x14ac:dyDescent="0.25">
      <c r="A105">
        <v>2024</v>
      </c>
      <c r="B105" t="s">
        <v>22</v>
      </c>
      <c r="C105" t="s">
        <v>150</v>
      </c>
      <c r="D105" t="s">
        <v>10</v>
      </c>
      <c r="E105" t="s">
        <v>12</v>
      </c>
      <c r="F105" t="s">
        <v>7</v>
      </c>
      <c r="G105" t="s">
        <v>301</v>
      </c>
      <c r="H105" s="1">
        <v>1</v>
      </c>
    </row>
    <row r="106" spans="1:8" x14ac:dyDescent="0.25">
      <c r="A106">
        <v>2024</v>
      </c>
      <c r="B106" t="s">
        <v>22</v>
      </c>
      <c r="C106" t="s">
        <v>150</v>
      </c>
      <c r="D106" t="s">
        <v>10</v>
      </c>
      <c r="E106" t="s">
        <v>12</v>
      </c>
      <c r="F106" t="s">
        <v>7</v>
      </c>
      <c r="G106" t="s">
        <v>301</v>
      </c>
      <c r="H106" s="1">
        <v>2</v>
      </c>
    </row>
    <row r="107" spans="1:8" x14ac:dyDescent="0.25">
      <c r="A107">
        <v>2024</v>
      </c>
      <c r="B107" t="s">
        <v>22</v>
      </c>
      <c r="C107" t="s">
        <v>150</v>
      </c>
      <c r="D107" t="s">
        <v>23</v>
      </c>
      <c r="E107" t="s">
        <v>12</v>
      </c>
      <c r="F107" t="s">
        <v>8</v>
      </c>
      <c r="G107" t="s">
        <v>5</v>
      </c>
      <c r="H107" s="1">
        <v>1</v>
      </c>
    </row>
    <row r="108" spans="1:8" x14ac:dyDescent="0.25">
      <c r="A108">
        <v>2024</v>
      </c>
      <c r="B108" t="s">
        <v>22</v>
      </c>
      <c r="C108" t="s">
        <v>150</v>
      </c>
      <c r="D108" t="s">
        <v>23</v>
      </c>
      <c r="E108" t="s">
        <v>12</v>
      </c>
      <c r="F108" t="s">
        <v>8</v>
      </c>
      <c r="G108" t="s">
        <v>5</v>
      </c>
      <c r="H108" s="1">
        <v>2</v>
      </c>
    </row>
    <row r="109" spans="1:8" x14ac:dyDescent="0.25">
      <c r="A109">
        <v>2024</v>
      </c>
      <c r="B109" t="s">
        <v>22</v>
      </c>
      <c r="C109" t="s">
        <v>150</v>
      </c>
      <c r="D109" t="s">
        <v>23</v>
      </c>
      <c r="E109" t="s">
        <v>12</v>
      </c>
      <c r="F109" t="s">
        <v>8</v>
      </c>
      <c r="G109" t="s">
        <v>172</v>
      </c>
      <c r="H109" s="1">
        <v>1</v>
      </c>
    </row>
    <row r="110" spans="1:8" x14ac:dyDescent="0.25">
      <c r="A110">
        <v>2024</v>
      </c>
      <c r="B110" t="s">
        <v>22</v>
      </c>
      <c r="C110" t="s">
        <v>150</v>
      </c>
      <c r="D110" t="s">
        <v>23</v>
      </c>
      <c r="E110" t="s">
        <v>12</v>
      </c>
      <c r="F110" t="s">
        <v>8</v>
      </c>
      <c r="G110" t="s">
        <v>172</v>
      </c>
      <c r="H110" s="1">
        <v>2</v>
      </c>
    </row>
    <row r="111" spans="1:8" x14ac:dyDescent="0.25">
      <c r="A111">
        <v>2024</v>
      </c>
      <c r="B111" t="s">
        <v>22</v>
      </c>
      <c r="C111" t="s">
        <v>150</v>
      </c>
      <c r="D111" t="s">
        <v>23</v>
      </c>
      <c r="E111" t="s">
        <v>12</v>
      </c>
      <c r="F111" t="s">
        <v>7</v>
      </c>
      <c r="G111" t="s">
        <v>5</v>
      </c>
      <c r="H111" s="1">
        <v>1</v>
      </c>
    </row>
    <row r="112" spans="1:8" x14ac:dyDescent="0.25">
      <c r="A112">
        <v>2024</v>
      </c>
      <c r="B112" t="s">
        <v>22</v>
      </c>
      <c r="C112" t="s">
        <v>150</v>
      </c>
      <c r="D112" t="s">
        <v>23</v>
      </c>
      <c r="E112" t="s">
        <v>12</v>
      </c>
      <c r="F112" t="s">
        <v>7</v>
      </c>
      <c r="G112" t="s">
        <v>5</v>
      </c>
      <c r="H112" s="1">
        <v>2</v>
      </c>
    </row>
    <row r="113" spans="1:8" x14ac:dyDescent="0.25">
      <c r="A113">
        <v>2024</v>
      </c>
      <c r="B113" t="s">
        <v>22</v>
      </c>
      <c r="C113" t="s">
        <v>150</v>
      </c>
      <c r="D113" t="s">
        <v>23</v>
      </c>
      <c r="E113" t="s">
        <v>12</v>
      </c>
      <c r="F113" t="s">
        <v>7</v>
      </c>
      <c r="G113" t="s">
        <v>172</v>
      </c>
      <c r="H113" s="1">
        <v>1</v>
      </c>
    </row>
    <row r="114" spans="1:8" x14ac:dyDescent="0.25">
      <c r="A114">
        <v>2024</v>
      </c>
      <c r="B114" t="s">
        <v>22</v>
      </c>
      <c r="C114" t="s">
        <v>150</v>
      </c>
      <c r="D114" t="s">
        <v>23</v>
      </c>
      <c r="E114" t="s">
        <v>12</v>
      </c>
      <c r="F114" t="s">
        <v>7</v>
      </c>
      <c r="G114" t="s">
        <v>172</v>
      </c>
      <c r="H114" s="1">
        <v>2</v>
      </c>
    </row>
  </sheetData>
  <dataValidations disablePrompts="1" count="1">
    <dataValidation type="list" allowBlank="1" showInputMessage="1" showErrorMessage="1" sqref="D1" xr:uid="{00000000-0002-0000-01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Q75"/>
  <sheetViews>
    <sheetView showGridLines="0" zoomScaleNormal="100" workbookViewId="0">
      <selection activeCell="Q16" sqref="Q16"/>
    </sheetView>
  </sheetViews>
  <sheetFormatPr defaultRowHeight="15" x14ac:dyDescent="0.25"/>
  <cols>
    <col min="3" max="7" width="15.7109375" customWidth="1"/>
    <col min="9" max="9" width="4.7109375" customWidth="1"/>
    <col min="10" max="10" width="30.7109375" customWidth="1"/>
    <col min="11" max="17" width="10.7109375" customWidth="1"/>
  </cols>
  <sheetData>
    <row r="1" spans="1:17" ht="18" thickBot="1" x14ac:dyDescent="0.35">
      <c r="A1" s="119" t="s">
        <v>200</v>
      </c>
      <c r="B1" s="120"/>
      <c r="C1" s="120"/>
      <c r="D1" s="121" t="s">
        <v>201</v>
      </c>
      <c r="E1" s="114"/>
    </row>
    <row r="2" spans="1:17" ht="18.75" x14ac:dyDescent="0.3">
      <c r="C2" s="68" t="s">
        <v>176</v>
      </c>
      <c r="D2" s="68"/>
    </row>
    <row r="5" spans="1:17" ht="15.75" thickBot="1" x14ac:dyDescent="0.3">
      <c r="C5" s="23" t="str">
        <f>Instructions!$L$3-1&amp;" March Enrollment (Ending Members)"</f>
        <v>2024 March Enrollment (Ending Members)</v>
      </c>
      <c r="D5" s="24"/>
      <c r="E5" s="24"/>
      <c r="F5" s="24"/>
      <c r="G5" s="25"/>
    </row>
    <row r="6" spans="1:17" x14ac:dyDescent="0.25">
      <c r="C6" s="11" t="s">
        <v>6</v>
      </c>
      <c r="D6" s="12" t="s">
        <v>161</v>
      </c>
      <c r="E6" s="13" t="s">
        <v>47</v>
      </c>
      <c r="F6" s="13" t="s">
        <v>48</v>
      </c>
      <c r="G6" s="14" t="s">
        <v>49</v>
      </c>
      <c r="I6" s="26" t="s">
        <v>116</v>
      </c>
      <c r="J6" s="4"/>
      <c r="K6" s="4"/>
      <c r="L6" s="4"/>
      <c r="M6" s="4"/>
      <c r="N6" s="4"/>
      <c r="O6" s="4"/>
      <c r="P6" s="4"/>
      <c r="Q6" s="5"/>
    </row>
    <row r="7" spans="1:17" x14ac:dyDescent="0.25">
      <c r="C7" s="15" t="s">
        <v>50</v>
      </c>
      <c r="D7" s="16"/>
      <c r="E7" s="17"/>
      <c r="F7" s="17"/>
      <c r="G7" s="146">
        <f>SUM(D7:F7)</f>
        <v>0</v>
      </c>
      <c r="I7" s="6"/>
      <c r="J7" t="s">
        <v>178</v>
      </c>
      <c r="Q7" s="7"/>
    </row>
    <row r="8" spans="1:17" x14ac:dyDescent="0.25">
      <c r="C8" s="15" t="s">
        <v>51</v>
      </c>
      <c r="D8" s="18"/>
      <c r="E8" s="19"/>
      <c r="F8" s="19"/>
      <c r="G8" s="146">
        <f t="shared" ref="G8:G71" si="0">SUM(D8:F8)</f>
        <v>0</v>
      </c>
      <c r="I8" s="6"/>
      <c r="J8" t="s">
        <v>177</v>
      </c>
      <c r="Q8" s="7"/>
    </row>
    <row r="9" spans="1:17" x14ac:dyDescent="0.25">
      <c r="C9" s="15" t="s">
        <v>52</v>
      </c>
      <c r="D9" s="18"/>
      <c r="E9" s="19"/>
      <c r="F9" s="19"/>
      <c r="G9" s="146">
        <f t="shared" si="0"/>
        <v>0</v>
      </c>
      <c r="I9" s="6"/>
      <c r="J9" t="str">
        <f>"Enrollment should be March "&amp;Instructions!$L$3-1&amp;" ending enrollment, we're looking for a snapshot of enrollment as of March"</f>
        <v>Enrollment should be March 2024 ending enrollment, we're looking for a snapshot of enrollment as of March</v>
      </c>
      <c r="Q9" s="7"/>
    </row>
    <row r="10" spans="1:17" x14ac:dyDescent="0.25">
      <c r="C10" s="15" t="s">
        <v>53</v>
      </c>
      <c r="D10" s="18"/>
      <c r="E10" s="19"/>
      <c r="F10" s="19"/>
      <c r="G10" s="146">
        <f t="shared" si="0"/>
        <v>0</v>
      </c>
      <c r="I10" s="6"/>
      <c r="J10" t="s">
        <v>117</v>
      </c>
      <c r="Q10" s="7"/>
    </row>
    <row r="11" spans="1:17" x14ac:dyDescent="0.25">
      <c r="C11" s="15" t="s">
        <v>54</v>
      </c>
      <c r="D11" s="18"/>
      <c r="E11" s="19"/>
      <c r="F11" s="19"/>
      <c r="G11" s="146">
        <f t="shared" si="0"/>
        <v>0</v>
      </c>
      <c r="I11" s="6"/>
      <c r="J11" t="s">
        <v>167</v>
      </c>
      <c r="Q11" s="7"/>
    </row>
    <row r="12" spans="1:17" ht="15.75" thickBot="1" x14ac:dyDescent="0.3">
      <c r="C12" s="15" t="s">
        <v>55</v>
      </c>
      <c r="D12" s="18"/>
      <c r="E12" s="19"/>
      <c r="F12" s="19"/>
      <c r="G12" s="146">
        <f t="shared" si="0"/>
        <v>0</v>
      </c>
      <c r="I12" s="8"/>
      <c r="J12" s="9" t="s">
        <v>179</v>
      </c>
      <c r="K12" s="9"/>
      <c r="L12" s="9"/>
      <c r="M12" s="9"/>
      <c r="N12" s="9"/>
      <c r="O12" s="9"/>
      <c r="P12" s="9"/>
      <c r="Q12" s="10"/>
    </row>
    <row r="13" spans="1:17" x14ac:dyDescent="0.25">
      <c r="C13" s="15" t="s">
        <v>56</v>
      </c>
      <c r="D13" s="18"/>
      <c r="E13" s="19"/>
      <c r="F13" s="19"/>
      <c r="G13" s="146">
        <f t="shared" si="0"/>
        <v>0</v>
      </c>
    </row>
    <row r="14" spans="1:17" x14ac:dyDescent="0.25">
      <c r="C14" s="15" t="s">
        <v>57</v>
      </c>
      <c r="D14" s="18"/>
      <c r="E14" s="19"/>
      <c r="F14" s="19"/>
      <c r="G14" s="146">
        <f t="shared" si="0"/>
        <v>0</v>
      </c>
      <c r="J14" s="104" t="s">
        <v>168</v>
      </c>
      <c r="K14" s="96">
        <f>SUMIFS(Database!$J:$J,Database!$A:$A,LEFT('March Enrollment ACA &amp; Pre'!$C$5,4))-'March Enrollment ACA &amp; Pre'!D75</f>
        <v>0</v>
      </c>
    </row>
    <row r="15" spans="1:17" x14ac:dyDescent="0.25">
      <c r="C15" s="15" t="s">
        <v>58</v>
      </c>
      <c r="D15" s="18"/>
      <c r="E15" s="19"/>
      <c r="F15" s="19"/>
      <c r="G15" s="146">
        <f t="shared" si="0"/>
        <v>0</v>
      </c>
    </row>
    <row r="16" spans="1:17" x14ac:dyDescent="0.25">
      <c r="C16" s="15" t="s">
        <v>41</v>
      </c>
      <c r="D16" s="18"/>
      <c r="E16" s="19"/>
      <c r="F16" s="19"/>
      <c r="G16" s="146">
        <f t="shared" si="0"/>
        <v>0</v>
      </c>
    </row>
    <row r="17" spans="3:11" x14ac:dyDescent="0.25">
      <c r="C17" s="15" t="s">
        <v>59</v>
      </c>
      <c r="D17" s="18"/>
      <c r="E17" s="19"/>
      <c r="F17" s="19"/>
      <c r="G17" s="146">
        <f t="shared" si="0"/>
        <v>0</v>
      </c>
    </row>
    <row r="18" spans="3:11" x14ac:dyDescent="0.25">
      <c r="C18" s="15" t="s">
        <v>60</v>
      </c>
      <c r="D18" s="18"/>
      <c r="E18" s="19"/>
      <c r="F18" s="19"/>
      <c r="G18" s="146">
        <f t="shared" si="0"/>
        <v>0</v>
      </c>
      <c r="J18" s="98" t="s">
        <v>175</v>
      </c>
      <c r="K18" s="99" t="s">
        <v>49</v>
      </c>
    </row>
    <row r="19" spans="3:11" x14ac:dyDescent="0.25">
      <c r="C19" s="15" t="s">
        <v>61</v>
      </c>
      <c r="D19" s="18"/>
      <c r="E19" s="19"/>
      <c r="F19" s="19"/>
      <c r="G19" s="146">
        <f t="shared" si="0"/>
        <v>0</v>
      </c>
      <c r="J19" s="100" t="s">
        <v>10</v>
      </c>
      <c r="K19" s="101"/>
    </row>
    <row r="20" spans="3:11" x14ac:dyDescent="0.25">
      <c r="C20" s="15" t="s">
        <v>62</v>
      </c>
      <c r="D20" s="18"/>
      <c r="E20" s="19"/>
      <c r="F20" s="19"/>
      <c r="G20" s="146">
        <f t="shared" si="0"/>
        <v>0</v>
      </c>
      <c r="J20" s="102" t="s">
        <v>23</v>
      </c>
      <c r="K20" s="103"/>
    </row>
    <row r="21" spans="3:11" x14ac:dyDescent="0.25">
      <c r="C21" s="15" t="s">
        <v>63</v>
      </c>
      <c r="D21" s="18"/>
      <c r="E21" s="19"/>
      <c r="F21" s="19"/>
      <c r="G21" s="146">
        <f t="shared" si="0"/>
        <v>0</v>
      </c>
      <c r="J21" s="102" t="s">
        <v>49</v>
      </c>
      <c r="K21" s="161">
        <f>K19+K20</f>
        <v>0</v>
      </c>
    </row>
    <row r="22" spans="3:11" x14ac:dyDescent="0.25">
      <c r="C22" s="15" t="s">
        <v>64</v>
      </c>
      <c r="D22" s="18"/>
      <c r="E22" s="19"/>
      <c r="F22" s="19"/>
      <c r="G22" s="146">
        <f t="shared" si="0"/>
        <v>0</v>
      </c>
    </row>
    <row r="23" spans="3:11" x14ac:dyDescent="0.25">
      <c r="C23" s="15" t="s">
        <v>65</v>
      </c>
      <c r="D23" s="18"/>
      <c r="E23" s="19"/>
      <c r="F23" s="19"/>
      <c r="G23" s="146">
        <f t="shared" si="0"/>
        <v>0</v>
      </c>
    </row>
    <row r="24" spans="3:11" x14ac:dyDescent="0.25">
      <c r="C24" s="15" t="s">
        <v>66</v>
      </c>
      <c r="D24" s="18"/>
      <c r="E24" s="19"/>
      <c r="F24" s="19"/>
      <c r="G24" s="146">
        <f t="shared" si="0"/>
        <v>0</v>
      </c>
      <c r="J24" s="104" t="s">
        <v>168</v>
      </c>
      <c r="K24" s="96">
        <f>K21-D75</f>
        <v>0</v>
      </c>
    </row>
    <row r="25" spans="3:11" x14ac:dyDescent="0.25">
      <c r="C25" s="15" t="s">
        <v>67</v>
      </c>
      <c r="D25" s="18"/>
      <c r="E25" s="19"/>
      <c r="F25" s="19"/>
      <c r="G25" s="146">
        <f t="shared" si="0"/>
        <v>0</v>
      </c>
    </row>
    <row r="26" spans="3:11" x14ac:dyDescent="0.25">
      <c r="C26" s="15" t="s">
        <v>68</v>
      </c>
      <c r="D26" s="18"/>
      <c r="E26" s="19"/>
      <c r="F26" s="19"/>
      <c r="G26" s="146">
        <f t="shared" si="0"/>
        <v>0</v>
      </c>
    </row>
    <row r="27" spans="3:11" x14ac:dyDescent="0.25">
      <c r="C27" s="15" t="s">
        <v>69</v>
      </c>
      <c r="D27" s="18"/>
      <c r="E27" s="19"/>
      <c r="F27" s="19"/>
      <c r="G27" s="146">
        <f t="shared" si="0"/>
        <v>0</v>
      </c>
    </row>
    <row r="28" spans="3:11" x14ac:dyDescent="0.25">
      <c r="C28" s="15" t="s">
        <v>70</v>
      </c>
      <c r="D28" s="18"/>
      <c r="E28" s="19"/>
      <c r="F28" s="19"/>
      <c r="G28" s="146">
        <f t="shared" si="0"/>
        <v>0</v>
      </c>
    </row>
    <row r="29" spans="3:11" x14ac:dyDescent="0.25">
      <c r="C29" s="15" t="s">
        <v>71</v>
      </c>
      <c r="D29" s="18"/>
      <c r="E29" s="19"/>
      <c r="F29" s="19"/>
      <c r="G29" s="146">
        <f t="shared" si="0"/>
        <v>0</v>
      </c>
    </row>
    <row r="30" spans="3:11" x14ac:dyDescent="0.25">
      <c r="C30" s="15" t="s">
        <v>72</v>
      </c>
      <c r="D30" s="18"/>
      <c r="E30" s="19"/>
      <c r="F30" s="19"/>
      <c r="G30" s="146">
        <f t="shared" si="0"/>
        <v>0</v>
      </c>
    </row>
    <row r="31" spans="3:11" x14ac:dyDescent="0.25">
      <c r="C31" s="15" t="s">
        <v>73</v>
      </c>
      <c r="D31" s="18"/>
      <c r="E31" s="19"/>
      <c r="F31" s="19"/>
      <c r="G31" s="146">
        <f t="shared" si="0"/>
        <v>0</v>
      </c>
    </row>
    <row r="32" spans="3:11" x14ac:dyDescent="0.25">
      <c r="C32" s="15" t="s">
        <v>74</v>
      </c>
      <c r="D32" s="18"/>
      <c r="E32" s="19"/>
      <c r="F32" s="19"/>
      <c r="G32" s="146">
        <f t="shared" si="0"/>
        <v>0</v>
      </c>
    </row>
    <row r="33" spans="3:7" x14ac:dyDescent="0.25">
      <c r="C33" s="15" t="s">
        <v>75</v>
      </c>
      <c r="D33" s="18"/>
      <c r="E33" s="19"/>
      <c r="F33" s="19"/>
      <c r="G33" s="146">
        <f t="shared" si="0"/>
        <v>0</v>
      </c>
    </row>
    <row r="34" spans="3:7" x14ac:dyDescent="0.25">
      <c r="C34" s="15" t="s">
        <v>76</v>
      </c>
      <c r="D34" s="18"/>
      <c r="E34" s="19"/>
      <c r="F34" s="19"/>
      <c r="G34" s="146">
        <f t="shared" si="0"/>
        <v>0</v>
      </c>
    </row>
    <row r="35" spans="3:7" x14ac:dyDescent="0.25">
      <c r="C35" s="15" t="s">
        <v>77</v>
      </c>
      <c r="D35" s="18"/>
      <c r="E35" s="19"/>
      <c r="F35" s="19"/>
      <c r="G35" s="146">
        <f t="shared" si="0"/>
        <v>0</v>
      </c>
    </row>
    <row r="36" spans="3:7" x14ac:dyDescent="0.25">
      <c r="C36" s="15" t="s">
        <v>78</v>
      </c>
      <c r="D36" s="18"/>
      <c r="E36" s="19"/>
      <c r="F36" s="19"/>
      <c r="G36" s="146">
        <f t="shared" si="0"/>
        <v>0</v>
      </c>
    </row>
    <row r="37" spans="3:7" x14ac:dyDescent="0.25">
      <c r="C37" s="15" t="s">
        <v>79</v>
      </c>
      <c r="D37" s="18"/>
      <c r="E37" s="19"/>
      <c r="F37" s="19"/>
      <c r="G37" s="146">
        <f t="shared" si="0"/>
        <v>0</v>
      </c>
    </row>
    <row r="38" spans="3:7" x14ac:dyDescent="0.25">
      <c r="C38" s="15" t="s">
        <v>80</v>
      </c>
      <c r="D38" s="18"/>
      <c r="E38" s="19"/>
      <c r="F38" s="19"/>
      <c r="G38" s="146">
        <f t="shared" si="0"/>
        <v>0</v>
      </c>
    </row>
    <row r="39" spans="3:7" x14ac:dyDescent="0.25">
      <c r="C39" s="15" t="s">
        <v>81</v>
      </c>
      <c r="D39" s="18"/>
      <c r="E39" s="19"/>
      <c r="F39" s="19"/>
      <c r="G39" s="146">
        <f t="shared" si="0"/>
        <v>0</v>
      </c>
    </row>
    <row r="40" spans="3:7" x14ac:dyDescent="0.25">
      <c r="C40" s="15" t="s">
        <v>82</v>
      </c>
      <c r="D40" s="18"/>
      <c r="E40" s="19"/>
      <c r="F40" s="19"/>
      <c r="G40" s="146">
        <f t="shared" si="0"/>
        <v>0</v>
      </c>
    </row>
    <row r="41" spans="3:7" x14ac:dyDescent="0.25">
      <c r="C41" s="15" t="s">
        <v>83</v>
      </c>
      <c r="D41" s="18"/>
      <c r="E41" s="19"/>
      <c r="F41" s="19"/>
      <c r="G41" s="146">
        <f t="shared" si="0"/>
        <v>0</v>
      </c>
    </row>
    <row r="42" spans="3:7" x14ac:dyDescent="0.25">
      <c r="C42" s="15" t="s">
        <v>84</v>
      </c>
      <c r="D42" s="18"/>
      <c r="E42" s="19"/>
      <c r="F42" s="19"/>
      <c r="G42" s="146">
        <f t="shared" si="0"/>
        <v>0</v>
      </c>
    </row>
    <row r="43" spans="3:7" x14ac:dyDescent="0.25">
      <c r="C43" s="15" t="s">
        <v>85</v>
      </c>
      <c r="D43" s="18"/>
      <c r="E43" s="19"/>
      <c r="F43" s="19"/>
      <c r="G43" s="146">
        <f t="shared" si="0"/>
        <v>0</v>
      </c>
    </row>
    <row r="44" spans="3:7" x14ac:dyDescent="0.25">
      <c r="C44" s="15" t="s">
        <v>86</v>
      </c>
      <c r="D44" s="18"/>
      <c r="E44" s="19"/>
      <c r="F44" s="19"/>
      <c r="G44" s="146">
        <f t="shared" si="0"/>
        <v>0</v>
      </c>
    </row>
    <row r="45" spans="3:7" x14ac:dyDescent="0.25">
      <c r="C45" s="15" t="s">
        <v>87</v>
      </c>
      <c r="D45" s="18"/>
      <c r="E45" s="19"/>
      <c r="F45" s="19"/>
      <c r="G45" s="146">
        <f t="shared" si="0"/>
        <v>0</v>
      </c>
    </row>
    <row r="46" spans="3:7" x14ac:dyDescent="0.25">
      <c r="C46" s="15" t="s">
        <v>88</v>
      </c>
      <c r="D46" s="18"/>
      <c r="E46" s="19"/>
      <c r="F46" s="19"/>
      <c r="G46" s="146">
        <f t="shared" si="0"/>
        <v>0</v>
      </c>
    </row>
    <row r="47" spans="3:7" x14ac:dyDescent="0.25">
      <c r="C47" s="15" t="s">
        <v>89</v>
      </c>
      <c r="D47" s="18"/>
      <c r="E47" s="19"/>
      <c r="F47" s="19"/>
      <c r="G47" s="146">
        <f t="shared" si="0"/>
        <v>0</v>
      </c>
    </row>
    <row r="48" spans="3:7" x14ac:dyDescent="0.25">
      <c r="C48" s="15" t="s">
        <v>90</v>
      </c>
      <c r="D48" s="18"/>
      <c r="E48" s="19"/>
      <c r="F48" s="19"/>
      <c r="G48" s="146">
        <f t="shared" si="0"/>
        <v>0</v>
      </c>
    </row>
    <row r="49" spans="3:7" x14ac:dyDescent="0.25">
      <c r="C49" s="15" t="s">
        <v>91</v>
      </c>
      <c r="D49" s="18"/>
      <c r="E49" s="19"/>
      <c r="F49" s="19"/>
      <c r="G49" s="146">
        <f t="shared" si="0"/>
        <v>0</v>
      </c>
    </row>
    <row r="50" spans="3:7" x14ac:dyDescent="0.25">
      <c r="C50" s="15" t="s">
        <v>92</v>
      </c>
      <c r="D50" s="18"/>
      <c r="E50" s="19"/>
      <c r="F50" s="19"/>
      <c r="G50" s="146">
        <f t="shared" si="0"/>
        <v>0</v>
      </c>
    </row>
    <row r="51" spans="3:7" x14ac:dyDescent="0.25">
      <c r="C51" s="15" t="s">
        <v>93</v>
      </c>
      <c r="D51" s="18"/>
      <c r="E51" s="19"/>
      <c r="F51" s="19"/>
      <c r="G51" s="146">
        <f t="shared" si="0"/>
        <v>0</v>
      </c>
    </row>
    <row r="52" spans="3:7" x14ac:dyDescent="0.25">
      <c r="C52" s="15" t="s">
        <v>94</v>
      </c>
      <c r="D52" s="18"/>
      <c r="E52" s="19"/>
      <c r="F52" s="19"/>
      <c r="G52" s="146">
        <f t="shared" si="0"/>
        <v>0</v>
      </c>
    </row>
    <row r="53" spans="3:7" x14ac:dyDescent="0.25">
      <c r="C53" s="15" t="s">
        <v>95</v>
      </c>
      <c r="D53" s="18"/>
      <c r="E53" s="19"/>
      <c r="F53" s="19"/>
      <c r="G53" s="146">
        <f t="shared" si="0"/>
        <v>0</v>
      </c>
    </row>
    <row r="54" spans="3:7" x14ac:dyDescent="0.25">
      <c r="C54" s="15" t="s">
        <v>96</v>
      </c>
      <c r="D54" s="18"/>
      <c r="E54" s="19"/>
      <c r="F54" s="19"/>
      <c r="G54" s="146">
        <f t="shared" si="0"/>
        <v>0</v>
      </c>
    </row>
    <row r="55" spans="3:7" x14ac:dyDescent="0.25">
      <c r="C55" s="15" t="s">
        <v>97</v>
      </c>
      <c r="D55" s="18"/>
      <c r="E55" s="19"/>
      <c r="F55" s="19"/>
      <c r="G55" s="146">
        <f t="shared" si="0"/>
        <v>0</v>
      </c>
    </row>
    <row r="56" spans="3:7" x14ac:dyDescent="0.25">
      <c r="C56" s="15" t="s">
        <v>8</v>
      </c>
      <c r="D56" s="18"/>
      <c r="E56" s="19"/>
      <c r="F56" s="19"/>
      <c r="G56" s="146">
        <f t="shared" si="0"/>
        <v>0</v>
      </c>
    </row>
    <row r="57" spans="3:7" x14ac:dyDescent="0.25">
      <c r="C57" s="15" t="s">
        <v>98</v>
      </c>
      <c r="D57" s="18"/>
      <c r="E57" s="19"/>
      <c r="F57" s="19"/>
      <c r="G57" s="146">
        <f t="shared" si="0"/>
        <v>0</v>
      </c>
    </row>
    <row r="58" spans="3:7" x14ac:dyDescent="0.25">
      <c r="C58" s="15" t="s">
        <v>99</v>
      </c>
      <c r="D58" s="18"/>
      <c r="E58" s="19"/>
      <c r="F58" s="19"/>
      <c r="G58" s="146">
        <f t="shared" si="0"/>
        <v>0</v>
      </c>
    </row>
    <row r="59" spans="3:7" x14ac:dyDescent="0.25">
      <c r="C59" s="15" t="s">
        <v>100</v>
      </c>
      <c r="D59" s="18"/>
      <c r="E59" s="19"/>
      <c r="F59" s="19"/>
      <c r="G59" s="146">
        <f t="shared" si="0"/>
        <v>0</v>
      </c>
    </row>
    <row r="60" spans="3:7" x14ac:dyDescent="0.25">
      <c r="C60" s="15" t="s">
        <v>101</v>
      </c>
      <c r="D60" s="18"/>
      <c r="E60" s="19"/>
      <c r="F60" s="19"/>
      <c r="G60" s="146">
        <f t="shared" si="0"/>
        <v>0</v>
      </c>
    </row>
    <row r="61" spans="3:7" x14ac:dyDescent="0.25">
      <c r="C61" s="15" t="s">
        <v>102</v>
      </c>
      <c r="D61" s="18"/>
      <c r="E61" s="19"/>
      <c r="F61" s="19"/>
      <c r="G61" s="146">
        <f t="shared" si="0"/>
        <v>0</v>
      </c>
    </row>
    <row r="62" spans="3:7" x14ac:dyDescent="0.25">
      <c r="C62" s="15" t="s">
        <v>103</v>
      </c>
      <c r="D62" s="18"/>
      <c r="E62" s="19"/>
      <c r="F62" s="19"/>
      <c r="G62" s="146">
        <f t="shared" si="0"/>
        <v>0</v>
      </c>
    </row>
    <row r="63" spans="3:7" x14ac:dyDescent="0.25">
      <c r="C63" s="15" t="s">
        <v>104</v>
      </c>
      <c r="D63" s="18"/>
      <c r="E63" s="19"/>
      <c r="F63" s="19"/>
      <c r="G63" s="146">
        <f t="shared" si="0"/>
        <v>0</v>
      </c>
    </row>
    <row r="64" spans="3:7" x14ac:dyDescent="0.25">
      <c r="C64" s="15" t="s">
        <v>105</v>
      </c>
      <c r="D64" s="18"/>
      <c r="E64" s="19"/>
      <c r="F64" s="19"/>
      <c r="G64" s="146">
        <f t="shared" si="0"/>
        <v>0</v>
      </c>
    </row>
    <row r="65" spans="3:7" x14ac:dyDescent="0.25">
      <c r="C65" s="15" t="s">
        <v>106</v>
      </c>
      <c r="D65" s="18"/>
      <c r="E65" s="19"/>
      <c r="F65" s="19"/>
      <c r="G65" s="146">
        <f t="shared" si="0"/>
        <v>0</v>
      </c>
    </row>
    <row r="66" spans="3:7" x14ac:dyDescent="0.25">
      <c r="C66" s="15" t="s">
        <v>107</v>
      </c>
      <c r="D66" s="18"/>
      <c r="E66" s="19"/>
      <c r="F66" s="19"/>
      <c r="G66" s="146">
        <f t="shared" si="0"/>
        <v>0</v>
      </c>
    </row>
    <row r="67" spans="3:7" x14ac:dyDescent="0.25">
      <c r="C67" s="15" t="s">
        <v>108</v>
      </c>
      <c r="D67" s="18"/>
      <c r="E67" s="19"/>
      <c r="F67" s="19"/>
      <c r="G67" s="146">
        <f t="shared" si="0"/>
        <v>0</v>
      </c>
    </row>
    <row r="68" spans="3:7" x14ac:dyDescent="0.25">
      <c r="C68" s="15" t="s">
        <v>109</v>
      </c>
      <c r="D68" s="18"/>
      <c r="E68" s="19"/>
      <c r="F68" s="19"/>
      <c r="G68" s="146">
        <f t="shared" si="0"/>
        <v>0</v>
      </c>
    </row>
    <row r="69" spans="3:7" x14ac:dyDescent="0.25">
      <c r="C69" s="15" t="s">
        <v>110</v>
      </c>
      <c r="D69" s="18"/>
      <c r="E69" s="19"/>
      <c r="F69" s="19"/>
      <c r="G69" s="146">
        <f t="shared" si="0"/>
        <v>0</v>
      </c>
    </row>
    <row r="70" spans="3:7" x14ac:dyDescent="0.25">
      <c r="C70" s="15" t="s">
        <v>111</v>
      </c>
      <c r="D70" s="18"/>
      <c r="E70" s="19"/>
      <c r="F70" s="19"/>
      <c r="G70" s="146">
        <f t="shared" si="0"/>
        <v>0</v>
      </c>
    </row>
    <row r="71" spans="3:7" x14ac:dyDescent="0.25">
      <c r="C71" s="15" t="s">
        <v>112</v>
      </c>
      <c r="D71" s="18"/>
      <c r="E71" s="19"/>
      <c r="F71" s="19"/>
      <c r="G71" s="146">
        <f t="shared" si="0"/>
        <v>0</v>
      </c>
    </row>
    <row r="72" spans="3:7" x14ac:dyDescent="0.25">
      <c r="C72" s="15" t="s">
        <v>113</v>
      </c>
      <c r="D72" s="18"/>
      <c r="E72" s="19"/>
      <c r="F72" s="19"/>
      <c r="G72" s="146">
        <f t="shared" ref="G72:G74" si="1">SUM(D72:F72)</f>
        <v>0</v>
      </c>
    </row>
    <row r="73" spans="3:7" x14ac:dyDescent="0.25">
      <c r="C73" s="15" t="s">
        <v>114</v>
      </c>
      <c r="D73" s="18"/>
      <c r="E73" s="19"/>
      <c r="F73" s="19"/>
      <c r="G73" s="146">
        <f t="shared" si="1"/>
        <v>0</v>
      </c>
    </row>
    <row r="74" spans="3:7" x14ac:dyDescent="0.25">
      <c r="C74" s="15" t="s">
        <v>115</v>
      </c>
      <c r="D74" s="20"/>
      <c r="E74" s="21"/>
      <c r="F74" s="21"/>
      <c r="G74" s="146">
        <f t="shared" si="1"/>
        <v>0</v>
      </c>
    </row>
    <row r="75" spans="3:7" x14ac:dyDescent="0.25">
      <c r="C75" s="22" t="s">
        <v>49</v>
      </c>
      <c r="D75" s="148">
        <f>SUM(D7:D74)</f>
        <v>0</v>
      </c>
      <c r="E75" s="149">
        <f t="shared" ref="E75:F75" si="2">SUM(E7:E74)</f>
        <v>0</v>
      </c>
      <c r="F75" s="149">
        <f t="shared" si="2"/>
        <v>0</v>
      </c>
      <c r="G75" s="147">
        <f>SUM(G7:G74)</f>
        <v>0</v>
      </c>
    </row>
  </sheetData>
  <dataValidations count="1">
    <dataValidation type="list" allowBlank="1" showInputMessage="1" showErrorMessage="1" sqref="D1" xr:uid="{00000000-0002-0000-02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850-3B83-4CD9-9BA0-3C17597240AD}">
  <dimension ref="C1:V31"/>
  <sheetViews>
    <sheetView showGridLines="0" topLeftCell="C1" zoomScaleNormal="100" workbookViewId="0">
      <selection activeCell="S19" sqref="S19"/>
    </sheetView>
  </sheetViews>
  <sheetFormatPr defaultColWidth="9.140625" defaultRowHeight="12.75" x14ac:dyDescent="0.25"/>
  <cols>
    <col min="1" max="2" width="4.85546875" style="28" customWidth="1"/>
    <col min="3" max="3" width="12.7109375" style="28" customWidth="1"/>
    <col min="4" max="4" width="12.140625" style="28" customWidth="1"/>
    <col min="5" max="5" width="16.7109375" style="28" customWidth="1"/>
    <col min="6" max="7" width="14.85546875" style="28" customWidth="1"/>
    <col min="8" max="8" width="16" style="28" customWidth="1"/>
    <col min="9" max="9" width="13.85546875" style="28" customWidth="1"/>
    <col min="10" max="10" width="12.7109375" style="28" customWidth="1"/>
    <col min="11" max="11" width="19.28515625" style="28" customWidth="1"/>
    <col min="12" max="12" width="15.7109375" style="28" customWidth="1"/>
    <col min="13" max="13" width="15" style="28" customWidth="1"/>
    <col min="14" max="14" width="15.5703125" style="28" customWidth="1"/>
    <col min="15" max="15" width="8.7109375" style="28" customWidth="1"/>
    <col min="16" max="16" width="11.85546875" style="28" customWidth="1"/>
    <col min="17" max="18" width="8.7109375" style="28" customWidth="1"/>
    <col min="19" max="20" width="11.85546875" style="28" customWidth="1"/>
    <col min="21" max="21" width="9.140625" style="28"/>
    <col min="22" max="22" width="11.5703125" style="28" customWidth="1"/>
    <col min="23" max="16384" width="9.140625" style="28"/>
  </cols>
  <sheetData>
    <row r="1" spans="3:22" ht="18" thickBot="1" x14ac:dyDescent="0.35">
      <c r="C1" s="83" t="s">
        <v>152</v>
      </c>
      <c r="E1" s="119" t="s">
        <v>200</v>
      </c>
      <c r="F1" s="120"/>
      <c r="G1" s="120"/>
      <c r="H1" s="121" t="s">
        <v>201</v>
      </c>
      <c r="I1" s="114"/>
    </row>
    <row r="2" spans="3:22" x14ac:dyDescent="0.25">
      <c r="C2" s="84" t="s">
        <v>153</v>
      </c>
    </row>
    <row r="4" spans="3:22" ht="19.5" thickBot="1" x14ac:dyDescent="0.3">
      <c r="C4" s="27" t="s">
        <v>216</v>
      </c>
      <c r="D4" s="27"/>
    </row>
    <row r="5" spans="3:22" ht="25.5" x14ac:dyDescent="0.3">
      <c r="C5" s="88"/>
      <c r="D5" s="88" t="s">
        <v>121</v>
      </c>
      <c r="E5" s="85" t="s">
        <v>49</v>
      </c>
      <c r="F5" s="85" t="s">
        <v>156</v>
      </c>
      <c r="G5" s="85" t="s">
        <v>157</v>
      </c>
      <c r="H5" s="85" t="s">
        <v>118</v>
      </c>
      <c r="I5" s="85" t="s">
        <v>119</v>
      </c>
      <c r="J5" s="85" t="s">
        <v>235</v>
      </c>
      <c r="K5" s="85" t="s">
        <v>215</v>
      </c>
      <c r="L5" s="85" t="s">
        <v>120</v>
      </c>
      <c r="M5" s="85" t="s">
        <v>213</v>
      </c>
      <c r="N5" s="86" t="s">
        <v>212</v>
      </c>
      <c r="P5" s="76" t="s">
        <v>155</v>
      </c>
      <c r="Q5" s="4"/>
      <c r="R5" s="4"/>
      <c r="S5" s="106"/>
      <c r="T5" s="106"/>
      <c r="U5" s="106"/>
      <c r="V5" s="107"/>
    </row>
    <row r="6" spans="3:22" ht="15" x14ac:dyDescent="0.25">
      <c r="C6" s="89" t="s">
        <v>160</v>
      </c>
      <c r="D6" s="89" t="s">
        <v>126</v>
      </c>
      <c r="E6" s="29" t="s">
        <v>162</v>
      </c>
      <c r="F6" s="29" t="s">
        <v>158</v>
      </c>
      <c r="G6" s="29" t="s">
        <v>159</v>
      </c>
      <c r="H6" s="29" t="s">
        <v>122</v>
      </c>
      <c r="I6" s="29" t="s">
        <v>123</v>
      </c>
      <c r="J6" s="29" t="s">
        <v>124</v>
      </c>
      <c r="K6" s="29" t="s">
        <v>127</v>
      </c>
      <c r="L6" s="29" t="s">
        <v>125</v>
      </c>
      <c r="M6" s="29" t="s">
        <v>214</v>
      </c>
      <c r="N6" s="87" t="s">
        <v>236</v>
      </c>
      <c r="P6" s="75" t="s">
        <v>248</v>
      </c>
      <c r="Q6"/>
      <c r="R6"/>
      <c r="V6" s="108"/>
    </row>
    <row r="7" spans="3:22" ht="14.25" customHeight="1" x14ac:dyDescent="0.25">
      <c r="C7" s="89"/>
      <c r="D7" s="129"/>
      <c r="E7" s="130"/>
      <c r="F7" s="130"/>
      <c r="G7" s="130"/>
      <c r="H7" s="130"/>
      <c r="I7" s="130"/>
      <c r="J7" s="130"/>
      <c r="K7" s="130"/>
      <c r="L7" s="130"/>
      <c r="M7" s="130"/>
      <c r="N7" s="131"/>
      <c r="P7" s="75" t="s">
        <v>247</v>
      </c>
      <c r="Q7"/>
      <c r="R7"/>
      <c r="V7" s="108"/>
    </row>
    <row r="8" spans="3:22" ht="15" customHeight="1" x14ac:dyDescent="0.25">
      <c r="C8" s="162" t="str">
        <f>"1Q"&amp;C12</f>
        <v>1Q2021</v>
      </c>
      <c r="D8" s="92"/>
      <c r="E8" s="132"/>
      <c r="F8" s="132"/>
      <c r="G8" s="132"/>
      <c r="H8" s="140">
        <f>F8+G8</f>
        <v>0</v>
      </c>
      <c r="I8" s="188" t="e">
        <f>-H8/E8</f>
        <v>#DIV/0!</v>
      </c>
      <c r="J8" s="199"/>
      <c r="K8" s="134"/>
      <c r="L8" s="137"/>
      <c r="M8" s="188" t="e">
        <f t="shared" ref="M8:M26" si="0">-SUM(H8,K8,L8)/SUM(E8)</f>
        <v>#DIV/0!</v>
      </c>
      <c r="N8" s="193"/>
      <c r="O8" s="30"/>
      <c r="P8" s="75" t="s">
        <v>246</v>
      </c>
      <c r="Q8"/>
      <c r="R8"/>
      <c r="S8" s="31"/>
      <c r="T8" s="31"/>
      <c r="V8" s="108"/>
    </row>
    <row r="9" spans="3:22" ht="15" customHeight="1" x14ac:dyDescent="0.25">
      <c r="C9" s="163" t="str">
        <f>"2Q"&amp;C12</f>
        <v>2Q2021</v>
      </c>
      <c r="D9" s="92"/>
      <c r="E9" s="132"/>
      <c r="F9" s="132"/>
      <c r="G9" s="132"/>
      <c r="H9" s="140">
        <f t="shared" ref="H9:H26" si="1">F9+G9</f>
        <v>0</v>
      </c>
      <c r="I9" s="188" t="e">
        <f t="shared" ref="I9:I26" si="2">-H9/E9</f>
        <v>#DIV/0!</v>
      </c>
      <c r="J9" s="199"/>
      <c r="K9" s="134"/>
      <c r="L9" s="137"/>
      <c r="M9" s="188" t="e">
        <f t="shared" si="0"/>
        <v>#DIV/0!</v>
      </c>
      <c r="N9" s="193"/>
      <c r="O9" s="30"/>
      <c r="P9" s="75" t="s">
        <v>245</v>
      </c>
      <c r="Q9"/>
      <c r="R9"/>
      <c r="S9" s="31"/>
      <c r="T9" s="31"/>
      <c r="V9" s="108"/>
    </row>
    <row r="10" spans="3:22" ht="15" customHeight="1" x14ac:dyDescent="0.25">
      <c r="C10" s="163" t="str">
        <f>"3Q"&amp;C12</f>
        <v>3Q2021</v>
      </c>
      <c r="D10" s="92"/>
      <c r="E10" s="132"/>
      <c r="F10" s="132"/>
      <c r="G10" s="132"/>
      <c r="H10" s="140">
        <f t="shared" si="1"/>
        <v>0</v>
      </c>
      <c r="I10" s="188" t="e">
        <f t="shared" si="2"/>
        <v>#DIV/0!</v>
      </c>
      <c r="J10" s="199"/>
      <c r="K10" s="134"/>
      <c r="L10" s="137"/>
      <c r="M10" s="188" t="e">
        <f t="shared" si="0"/>
        <v>#DIV/0!</v>
      </c>
      <c r="N10" s="194"/>
      <c r="O10" s="30"/>
      <c r="P10" s="75" t="s">
        <v>244</v>
      </c>
      <c r="Q10"/>
      <c r="R10"/>
      <c r="S10" s="31"/>
      <c r="T10" s="31"/>
      <c r="V10" s="108"/>
    </row>
    <row r="11" spans="3:22" ht="15" customHeight="1" x14ac:dyDescent="0.25">
      <c r="C11" s="164" t="str">
        <f>"4Q"&amp;C12</f>
        <v>4Q2021</v>
      </c>
      <c r="D11" s="92"/>
      <c r="E11" s="132"/>
      <c r="F11" s="132"/>
      <c r="G11" s="132"/>
      <c r="H11" s="140">
        <f t="shared" si="1"/>
        <v>0</v>
      </c>
      <c r="I11" s="188" t="e">
        <f t="shared" si="2"/>
        <v>#DIV/0!</v>
      </c>
      <c r="J11" s="199"/>
      <c r="K11" s="134"/>
      <c r="L11" s="137"/>
      <c r="M11" s="188" t="e">
        <f t="shared" si="0"/>
        <v>#DIV/0!</v>
      </c>
      <c r="N11" s="194"/>
      <c r="O11" s="30"/>
      <c r="P11" s="6"/>
      <c r="Q11" t="s">
        <v>250</v>
      </c>
      <c r="R11"/>
      <c r="S11" s="31"/>
      <c r="T11" s="31"/>
      <c r="V11" s="108"/>
    </row>
    <row r="12" spans="3:22" ht="15" customHeight="1" x14ac:dyDescent="0.25">
      <c r="C12" s="166">
        <f>$C$22-2</f>
        <v>2021</v>
      </c>
      <c r="D12" s="167">
        <f>SUM(D8:D11)</f>
        <v>0</v>
      </c>
      <c r="E12" s="168">
        <f t="shared" ref="E12:G12" si="3">SUM(E8:E11)</f>
        <v>0</v>
      </c>
      <c r="F12" s="168">
        <f t="shared" si="3"/>
        <v>0</v>
      </c>
      <c r="G12" s="168">
        <f t="shared" si="3"/>
        <v>0</v>
      </c>
      <c r="H12" s="168">
        <f t="shared" si="1"/>
        <v>0</v>
      </c>
      <c r="I12" s="189" t="e">
        <f>-H12/E12</f>
        <v>#DIV/0!</v>
      </c>
      <c r="J12" s="169"/>
      <c r="K12" s="170">
        <f t="shared" ref="K12" si="4">SUM(K8:K11)</f>
        <v>0</v>
      </c>
      <c r="L12" s="170">
        <f>SUM(L8:L11)</f>
        <v>0</v>
      </c>
      <c r="M12" s="189" t="e">
        <f t="shared" si="0"/>
        <v>#DIV/0!</v>
      </c>
      <c r="N12" s="171" t="e">
        <f t="shared" ref="N12:N26" si="5">M12/J12</f>
        <v>#DIV/0!</v>
      </c>
      <c r="O12" s="30"/>
      <c r="P12" s="6"/>
      <c r="Q12" t="s">
        <v>251</v>
      </c>
      <c r="R12"/>
      <c r="S12" s="31"/>
      <c r="T12" s="31"/>
      <c r="V12" s="108"/>
    </row>
    <row r="13" spans="3:22" ht="15" customHeight="1" x14ac:dyDescent="0.25">
      <c r="C13" s="91" t="str">
        <f>"1Q"&amp;C17</f>
        <v>1Q2022</v>
      </c>
      <c r="D13" s="92"/>
      <c r="E13" s="132"/>
      <c r="F13" s="132"/>
      <c r="G13" s="132"/>
      <c r="H13" s="140">
        <f t="shared" si="1"/>
        <v>0</v>
      </c>
      <c r="I13" s="188" t="e">
        <f t="shared" si="2"/>
        <v>#DIV/0!</v>
      </c>
      <c r="J13" s="199"/>
      <c r="K13" s="134"/>
      <c r="L13" s="137"/>
      <c r="M13" s="188" t="e">
        <f t="shared" si="0"/>
        <v>#DIV/0!</v>
      </c>
      <c r="N13" s="194"/>
      <c r="O13" s="30"/>
      <c r="P13" s="6"/>
      <c r="Q13" t="s">
        <v>282</v>
      </c>
      <c r="R13"/>
      <c r="S13" s="31"/>
      <c r="T13" s="31"/>
      <c r="V13" s="108"/>
    </row>
    <row r="14" spans="3:22" ht="15" customHeight="1" thickBot="1" x14ac:dyDescent="0.3">
      <c r="C14" s="91" t="str">
        <f>"2Q"&amp;C17</f>
        <v>2Q2022</v>
      </c>
      <c r="D14" s="92"/>
      <c r="E14" s="132"/>
      <c r="F14" s="132"/>
      <c r="G14" s="132"/>
      <c r="H14" s="140">
        <f t="shared" si="1"/>
        <v>0</v>
      </c>
      <c r="I14" s="188" t="e">
        <f t="shared" si="2"/>
        <v>#DIV/0!</v>
      </c>
      <c r="J14" s="199"/>
      <c r="K14" s="134"/>
      <c r="L14" s="137"/>
      <c r="M14" s="188" t="e">
        <f t="shared" si="0"/>
        <v>#DIV/0!</v>
      </c>
      <c r="N14" s="194"/>
      <c r="O14" s="30"/>
      <c r="P14" s="80" t="s">
        <v>249</v>
      </c>
      <c r="Q14" s="9"/>
      <c r="R14" s="9"/>
      <c r="S14" s="142"/>
      <c r="T14" s="142"/>
      <c r="U14" s="109"/>
      <c r="V14" s="110"/>
    </row>
    <row r="15" spans="3:22" ht="15" customHeight="1" x14ac:dyDescent="0.25">
      <c r="C15" s="91" t="str">
        <f>"3Q"&amp;C17</f>
        <v>3Q2022</v>
      </c>
      <c r="D15" s="92"/>
      <c r="E15" s="132"/>
      <c r="F15" s="132"/>
      <c r="G15" s="132"/>
      <c r="H15" s="140">
        <f t="shared" si="1"/>
        <v>0</v>
      </c>
      <c r="I15" s="188" t="e">
        <f t="shared" si="2"/>
        <v>#DIV/0!</v>
      </c>
      <c r="J15" s="199"/>
      <c r="K15" s="134"/>
      <c r="L15" s="137"/>
      <c r="M15" s="188" t="e">
        <f t="shared" si="0"/>
        <v>#DIV/0!</v>
      </c>
      <c r="N15" s="194"/>
      <c r="O15" s="32"/>
      <c r="P15" s="31"/>
      <c r="Q15" s="30"/>
      <c r="R15" s="30"/>
    </row>
    <row r="16" spans="3:22" ht="15" customHeight="1" x14ac:dyDescent="0.25">
      <c r="C16" s="91" t="str">
        <f>"4Q"&amp;C17</f>
        <v>4Q2022</v>
      </c>
      <c r="D16" s="92"/>
      <c r="E16" s="132"/>
      <c r="F16" s="132"/>
      <c r="G16" s="132"/>
      <c r="H16" s="140">
        <f t="shared" si="1"/>
        <v>0</v>
      </c>
      <c r="I16" s="188" t="e">
        <f t="shared" si="2"/>
        <v>#DIV/0!</v>
      </c>
      <c r="J16" s="199"/>
      <c r="K16" s="134"/>
      <c r="L16" s="137"/>
      <c r="M16" s="188" t="e">
        <f t="shared" si="0"/>
        <v>#DIV/0!</v>
      </c>
      <c r="N16" s="194"/>
      <c r="O16" s="30"/>
      <c r="Q16" s="30"/>
      <c r="R16" s="30"/>
    </row>
    <row r="17" spans="3:18" ht="15" customHeight="1" x14ac:dyDescent="0.25">
      <c r="C17" s="172">
        <f>$C$22-1</f>
        <v>2022</v>
      </c>
      <c r="D17" s="173">
        <f>SUM(D13:D16)</f>
        <v>0</v>
      </c>
      <c r="E17" s="174">
        <f t="shared" ref="E17:G17" si="6">SUM(E13:E16)</f>
        <v>0</v>
      </c>
      <c r="F17" s="174">
        <f t="shared" si="6"/>
        <v>0</v>
      </c>
      <c r="G17" s="174">
        <f t="shared" si="6"/>
        <v>0</v>
      </c>
      <c r="H17" s="174">
        <f t="shared" si="1"/>
        <v>0</v>
      </c>
      <c r="I17" s="189" t="e">
        <f t="shared" si="2"/>
        <v>#DIV/0!</v>
      </c>
      <c r="J17" s="169"/>
      <c r="K17" s="170">
        <f t="shared" ref="K17:L17" si="7">SUM(K13:K16)</f>
        <v>0</v>
      </c>
      <c r="L17" s="170">
        <f t="shared" si="7"/>
        <v>0</v>
      </c>
      <c r="M17" s="189" t="e">
        <f t="shared" si="0"/>
        <v>#DIV/0!</v>
      </c>
      <c r="N17" s="171" t="e">
        <f t="shared" si="5"/>
        <v>#DIV/0!</v>
      </c>
      <c r="O17" s="30"/>
      <c r="Q17" s="30"/>
      <c r="R17" s="30"/>
    </row>
    <row r="18" spans="3:18" ht="15" customHeight="1" x14ac:dyDescent="0.25">
      <c r="C18" s="91" t="str">
        <f>"1Q"&amp;C22</f>
        <v>1Q2023</v>
      </c>
      <c r="D18" s="92"/>
      <c r="E18" s="132"/>
      <c r="F18" s="132"/>
      <c r="G18" s="132"/>
      <c r="H18" s="140">
        <f t="shared" si="1"/>
        <v>0</v>
      </c>
      <c r="I18" s="188" t="e">
        <f t="shared" si="2"/>
        <v>#DIV/0!</v>
      </c>
      <c r="J18" s="199"/>
      <c r="K18" s="134"/>
      <c r="L18" s="137"/>
      <c r="M18" s="188" t="e">
        <f t="shared" si="0"/>
        <v>#DIV/0!</v>
      </c>
      <c r="N18" s="194"/>
      <c r="O18" s="30"/>
      <c r="Q18" s="30"/>
      <c r="R18" s="30"/>
    </row>
    <row r="19" spans="3:18" ht="15" customHeight="1" x14ac:dyDescent="0.25">
      <c r="C19" s="91" t="str">
        <f>"2Q"&amp;C22</f>
        <v>2Q2023</v>
      </c>
      <c r="D19" s="92"/>
      <c r="E19" s="132"/>
      <c r="F19" s="132"/>
      <c r="G19" s="132"/>
      <c r="H19" s="140">
        <f t="shared" si="1"/>
        <v>0</v>
      </c>
      <c r="I19" s="188" t="e">
        <f t="shared" si="2"/>
        <v>#DIV/0!</v>
      </c>
      <c r="J19" s="199"/>
      <c r="K19" s="134"/>
      <c r="L19" s="137"/>
      <c r="M19" s="188" t="e">
        <f t="shared" si="0"/>
        <v>#DIV/0!</v>
      </c>
      <c r="N19" s="194"/>
      <c r="O19" s="30"/>
      <c r="Q19" s="30"/>
      <c r="R19" s="30"/>
    </row>
    <row r="20" spans="3:18" ht="15" customHeight="1" x14ac:dyDescent="0.25">
      <c r="C20" s="91" t="str">
        <f>"3Q"&amp;C22</f>
        <v>3Q2023</v>
      </c>
      <c r="D20" s="92"/>
      <c r="E20" s="132"/>
      <c r="F20" s="132"/>
      <c r="G20" s="132"/>
      <c r="H20" s="140">
        <f t="shared" si="1"/>
        <v>0</v>
      </c>
      <c r="I20" s="188" t="e">
        <f t="shared" si="2"/>
        <v>#DIV/0!</v>
      </c>
      <c r="J20" s="199"/>
      <c r="K20" s="134"/>
      <c r="L20" s="137"/>
      <c r="M20" s="188" t="e">
        <f t="shared" si="0"/>
        <v>#DIV/0!</v>
      </c>
      <c r="N20" s="194"/>
      <c r="O20" s="30"/>
      <c r="Q20" s="30"/>
      <c r="R20" s="30"/>
    </row>
    <row r="21" spans="3:18" ht="15" customHeight="1" x14ac:dyDescent="0.25">
      <c r="C21" s="91" t="str">
        <f>"4Q"&amp;C22</f>
        <v>4Q2023</v>
      </c>
      <c r="D21" s="92"/>
      <c r="E21" s="132"/>
      <c r="F21" s="132"/>
      <c r="G21" s="132"/>
      <c r="H21" s="140">
        <f t="shared" si="1"/>
        <v>0</v>
      </c>
      <c r="I21" s="188" t="e">
        <f t="shared" si="2"/>
        <v>#DIV/0!</v>
      </c>
      <c r="J21" s="199"/>
      <c r="K21" s="134"/>
      <c r="L21" s="137"/>
      <c r="M21" s="188" t="e">
        <f t="shared" si="0"/>
        <v>#DIV/0!</v>
      </c>
      <c r="N21" s="194"/>
      <c r="O21" s="30"/>
      <c r="Q21" s="30"/>
      <c r="R21" s="30"/>
    </row>
    <row r="22" spans="3:18" ht="15" customHeight="1" x14ac:dyDescent="0.25">
      <c r="C22" s="172">
        <f>Instructions!$L$3-2</f>
        <v>2023</v>
      </c>
      <c r="D22" s="173">
        <f>SUM(D18:D21)</f>
        <v>0</v>
      </c>
      <c r="E22" s="174">
        <f t="shared" ref="E22:G22" si="8">SUM(E18:E21)</f>
        <v>0</v>
      </c>
      <c r="F22" s="174">
        <f t="shared" si="8"/>
        <v>0</v>
      </c>
      <c r="G22" s="174">
        <f t="shared" si="8"/>
        <v>0</v>
      </c>
      <c r="H22" s="174">
        <f t="shared" si="1"/>
        <v>0</v>
      </c>
      <c r="I22" s="189" t="e">
        <f t="shared" si="2"/>
        <v>#DIV/0!</v>
      </c>
      <c r="J22" s="169"/>
      <c r="K22" s="170">
        <f t="shared" ref="K22:L22" si="9">SUM(K18:K21)</f>
        <v>0</v>
      </c>
      <c r="L22" s="170">
        <f t="shared" si="9"/>
        <v>0</v>
      </c>
      <c r="M22" s="189" t="e">
        <f t="shared" si="0"/>
        <v>#DIV/0!</v>
      </c>
      <c r="N22" s="171" t="e">
        <f t="shared" si="5"/>
        <v>#DIV/0!</v>
      </c>
      <c r="O22" s="30"/>
      <c r="Q22" s="30"/>
      <c r="R22" s="30"/>
    </row>
    <row r="23" spans="3:18" ht="15" customHeight="1" x14ac:dyDescent="0.25">
      <c r="C23" s="162" t="str">
        <f>"1Q"&amp;$C$22+1</f>
        <v>1Q2024</v>
      </c>
      <c r="D23" s="95"/>
      <c r="E23" s="165"/>
      <c r="F23" s="165"/>
      <c r="G23" s="165"/>
      <c r="H23" s="141">
        <f t="shared" si="1"/>
        <v>0</v>
      </c>
      <c r="I23" s="190" t="e">
        <f t="shared" si="2"/>
        <v>#DIV/0!</v>
      </c>
      <c r="J23" s="200"/>
      <c r="K23" s="135"/>
      <c r="L23" s="138"/>
      <c r="M23" s="190" t="e">
        <f t="shared" si="0"/>
        <v>#DIV/0!</v>
      </c>
      <c r="N23" s="195"/>
    </row>
    <row r="24" spans="3:18" ht="15" customHeight="1" x14ac:dyDescent="0.25">
      <c r="C24" s="185" t="str">
        <f>"2Q-4Q"&amp;C22+1</f>
        <v>2Q-4Q2024</v>
      </c>
      <c r="D24" s="183"/>
      <c r="E24" s="133"/>
      <c r="F24" s="133"/>
      <c r="G24" s="133"/>
      <c r="H24" s="184">
        <f t="shared" si="1"/>
        <v>0</v>
      </c>
      <c r="I24" s="191" t="e">
        <f t="shared" si="2"/>
        <v>#DIV/0!</v>
      </c>
      <c r="J24" s="201"/>
      <c r="K24" s="136"/>
      <c r="L24" s="139"/>
      <c r="M24" s="191" t="e">
        <f t="shared" si="0"/>
        <v>#DIV/0!</v>
      </c>
      <c r="N24" s="196"/>
    </row>
    <row r="25" spans="3:18" ht="15" customHeight="1" x14ac:dyDescent="0.25">
      <c r="C25" s="175">
        <f>C22+1</f>
        <v>2024</v>
      </c>
      <c r="D25" s="178">
        <f>SUM(D23:D24)</f>
        <v>0</v>
      </c>
      <c r="E25" s="179">
        <f t="shared" ref="E25:G25" si="10">SUM(E23:E24)</f>
        <v>0</v>
      </c>
      <c r="F25" s="179">
        <f t="shared" si="10"/>
        <v>0</v>
      </c>
      <c r="G25" s="179">
        <f t="shared" si="10"/>
        <v>0</v>
      </c>
      <c r="H25" s="179">
        <f t="shared" ref="H25" si="11">F25+G25</f>
        <v>0</v>
      </c>
      <c r="I25" s="192" t="e">
        <f t="shared" ref="I25" si="12">-H25/E25</f>
        <v>#DIV/0!</v>
      </c>
      <c r="J25" s="180"/>
      <c r="K25" s="181">
        <f>SUM(K23:K24)</f>
        <v>0</v>
      </c>
      <c r="L25" s="181">
        <f>SUM(L23:L24)</f>
        <v>0</v>
      </c>
      <c r="M25" s="192" t="e">
        <f t="shared" si="0"/>
        <v>#DIV/0!</v>
      </c>
      <c r="N25" s="182" t="e">
        <f t="shared" si="5"/>
        <v>#DIV/0!</v>
      </c>
    </row>
    <row r="26" spans="3:18" ht="15" customHeight="1" x14ac:dyDescent="0.25">
      <c r="C26" s="175">
        <f>C25+1</f>
        <v>2025</v>
      </c>
      <c r="D26" s="186"/>
      <c r="E26" s="187"/>
      <c r="F26" s="187"/>
      <c r="G26" s="187"/>
      <c r="H26" s="174">
        <f t="shared" si="1"/>
        <v>0</v>
      </c>
      <c r="I26" s="189" t="e">
        <f t="shared" si="2"/>
        <v>#DIV/0!</v>
      </c>
      <c r="J26" s="169"/>
      <c r="K26" s="176"/>
      <c r="L26" s="177"/>
      <c r="M26" s="189" t="e">
        <f t="shared" si="0"/>
        <v>#DIV/0!</v>
      </c>
      <c r="N26" s="171" t="e">
        <f t="shared" si="5"/>
        <v>#DIV/0!</v>
      </c>
    </row>
    <row r="30" spans="3:18" x14ac:dyDescent="0.25">
      <c r="C30" s="28" t="s">
        <v>154</v>
      </c>
      <c r="D30" s="90">
        <f>D12+D17+D22-SUM(D8:D11,D13:D16,D18:D21)</f>
        <v>0</v>
      </c>
      <c r="E30" s="90">
        <f t="shared" ref="E30:K30" si="13">E12+E17+E22-SUM(E8:E11,E13:E16,E18:E21)</f>
        <v>0</v>
      </c>
      <c r="F30" s="90">
        <f t="shared" si="13"/>
        <v>0</v>
      </c>
      <c r="G30" s="90">
        <f t="shared" si="13"/>
        <v>0</v>
      </c>
      <c r="H30" s="90">
        <f t="shared" si="13"/>
        <v>0</v>
      </c>
      <c r="I30" s="90"/>
      <c r="J30" s="90"/>
      <c r="K30" s="90">
        <f t="shared" si="13"/>
        <v>0</v>
      </c>
      <c r="L30" s="90">
        <f>L12+L17+L22-SUM(L8:L11,L13:L16,L18:L21)</f>
        <v>0</v>
      </c>
      <c r="M30" s="90"/>
      <c r="N30" s="90"/>
    </row>
    <row r="31" spans="3:18" x14ac:dyDescent="0.25">
      <c r="C31" s="28" t="s">
        <v>154</v>
      </c>
      <c r="D31" s="90">
        <f>SUM(Database!I:I)-SUM(D12,D17,D22,D23)</f>
        <v>0</v>
      </c>
      <c r="E31" s="90">
        <f>SUM(Database!N:N)-SUM(E12,E17,E22,E23)</f>
        <v>0</v>
      </c>
      <c r="H31" s="90">
        <f>SUM(Database!V:V)-SUM(H12,H17,H22,H23)</f>
        <v>0</v>
      </c>
      <c r="K31" s="90">
        <f>SUM(Database!O:O)-SUM(K12,K17,K22,K23)</f>
        <v>0</v>
      </c>
      <c r="L31" s="90">
        <f>SUM(Database!P:P)-SUM(L12,L17,L22,L23)</f>
        <v>0</v>
      </c>
    </row>
  </sheetData>
  <dataValidations disablePrompts="1" count="1">
    <dataValidation type="list" allowBlank="1" showInputMessage="1" showErrorMessage="1" sqref="H1" xr:uid="{359F905F-2C14-4CFB-935E-B27169A3ADA8}">
      <formula1>"No Choice,Yes Trade Secret,Not Trade Secret"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32"/>
  <sheetViews>
    <sheetView showGridLines="0" zoomScaleNormal="100" workbookViewId="0">
      <selection activeCell="G25" sqref="G25"/>
    </sheetView>
  </sheetViews>
  <sheetFormatPr defaultColWidth="9.140625" defaultRowHeight="15" x14ac:dyDescent="0.25"/>
  <cols>
    <col min="1" max="1" width="9.140625" style="33"/>
    <col min="2" max="2" width="20" style="33" customWidth="1"/>
    <col min="3" max="11" width="12.7109375" style="33" customWidth="1"/>
    <col min="12" max="16384" width="9.140625" style="33"/>
  </cols>
  <sheetData>
    <row r="1" spans="1:24" ht="18" thickBot="1" x14ac:dyDescent="0.35">
      <c r="A1" s="119" t="s">
        <v>200</v>
      </c>
      <c r="B1" s="120"/>
      <c r="C1" s="120"/>
      <c r="D1" s="121" t="s">
        <v>201</v>
      </c>
      <c r="E1" s="114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8"/>
    </row>
    <row r="2" spans="1:24" ht="18.75" x14ac:dyDescent="0.3">
      <c r="A2" s="60"/>
      <c r="B2" s="68" t="s">
        <v>137</v>
      </c>
      <c r="E2" s="61"/>
      <c r="F2" s="61"/>
      <c r="X2" s="62"/>
    </row>
    <row r="3" spans="1:24" x14ac:dyDescent="0.25">
      <c r="A3" s="60"/>
      <c r="X3" s="62"/>
    </row>
    <row r="4" spans="1:24" ht="15.75" thickBot="1" x14ac:dyDescent="0.3">
      <c r="A4" s="60"/>
      <c r="B4" s="51" t="s">
        <v>3</v>
      </c>
      <c r="C4" s="23" t="str">
        <f>TEXT(DATE(Instructions!$L$3-1,3,31),"mm/dd/yy")&amp;" Plan"</f>
        <v>03/31/24 Plan</v>
      </c>
      <c r="D4" s="24"/>
      <c r="E4" s="24"/>
      <c r="F4" s="24"/>
      <c r="G4" s="24"/>
      <c r="H4" s="24"/>
      <c r="I4" s="24"/>
      <c r="J4" s="25"/>
      <c r="X4" s="62"/>
    </row>
    <row r="5" spans="1:24" x14ac:dyDescent="0.25">
      <c r="A5" s="60"/>
      <c r="B5" s="127" t="str">
        <f>TEXT(DATE(Instructions!$L$3-2,12,31),"mm/dd/yy")&amp;" Plan"</f>
        <v>12/31/23 Plan</v>
      </c>
      <c r="C5" s="37" t="s">
        <v>128</v>
      </c>
      <c r="D5" s="37" t="s">
        <v>129</v>
      </c>
      <c r="E5" s="34" t="s">
        <v>133</v>
      </c>
      <c r="F5" s="37" t="s">
        <v>132</v>
      </c>
      <c r="G5" s="34" t="s">
        <v>131</v>
      </c>
      <c r="H5" s="38" t="s">
        <v>130</v>
      </c>
      <c r="I5" s="38" t="s">
        <v>5</v>
      </c>
      <c r="J5" s="56" t="s">
        <v>136</v>
      </c>
      <c r="K5" s="48" t="str">
        <f>"Total "&amp;RIGHT(Instructions!$L$3,2)-2&amp;" Enr."</f>
        <v>Total 23 Enr.</v>
      </c>
      <c r="M5" s="26" t="s">
        <v>116</v>
      </c>
      <c r="N5" s="4"/>
      <c r="O5" s="4"/>
      <c r="P5" s="4"/>
      <c r="Q5" s="4"/>
      <c r="R5" s="4"/>
      <c r="S5" s="4"/>
      <c r="T5" s="4"/>
      <c r="U5" s="4"/>
      <c r="V5" s="4"/>
      <c r="W5" s="5"/>
      <c r="X5" s="62"/>
    </row>
    <row r="6" spans="1:24" x14ac:dyDescent="0.25">
      <c r="A6" s="60"/>
      <c r="B6" s="34" t="s">
        <v>128</v>
      </c>
      <c r="C6" s="39"/>
      <c r="D6" s="39"/>
      <c r="E6" s="40"/>
      <c r="F6" s="39"/>
      <c r="G6" s="40"/>
      <c r="H6" s="41"/>
      <c r="I6" s="41"/>
      <c r="J6" s="57"/>
      <c r="K6" s="52">
        <f>SUM(C6:J6)</f>
        <v>0</v>
      </c>
      <c r="M6" s="6"/>
      <c r="N6" t="s">
        <v>134</v>
      </c>
      <c r="O6"/>
      <c r="P6"/>
      <c r="Q6"/>
      <c r="R6"/>
      <c r="S6"/>
      <c r="T6"/>
      <c r="U6"/>
      <c r="V6"/>
      <c r="W6" s="7"/>
      <c r="X6" s="62"/>
    </row>
    <row r="7" spans="1:24" x14ac:dyDescent="0.25">
      <c r="A7" s="60"/>
      <c r="B7" s="35" t="s">
        <v>129</v>
      </c>
      <c r="C7" s="42"/>
      <c r="D7" s="42"/>
      <c r="E7" s="43"/>
      <c r="F7" s="42"/>
      <c r="G7" s="43"/>
      <c r="H7" s="44"/>
      <c r="I7" s="44"/>
      <c r="J7" s="49"/>
      <c r="K7" s="52">
        <f t="shared" ref="K7:K12" si="0">SUM(C7:J7)</f>
        <v>0</v>
      </c>
      <c r="M7" s="6"/>
      <c r="N7" t="s">
        <v>283</v>
      </c>
      <c r="O7"/>
      <c r="P7"/>
      <c r="Q7"/>
      <c r="R7"/>
      <c r="S7"/>
      <c r="T7"/>
      <c r="U7"/>
      <c r="V7"/>
      <c r="W7" s="7"/>
      <c r="X7" s="62"/>
    </row>
    <row r="8" spans="1:24" x14ac:dyDescent="0.25">
      <c r="A8" s="60"/>
      <c r="B8" s="35" t="s">
        <v>133</v>
      </c>
      <c r="C8" s="42"/>
      <c r="D8" s="42"/>
      <c r="E8" s="43"/>
      <c r="F8" s="42"/>
      <c r="G8" s="43"/>
      <c r="H8" s="44"/>
      <c r="I8" s="44"/>
      <c r="J8" s="49"/>
      <c r="K8" s="52">
        <f t="shared" si="0"/>
        <v>0</v>
      </c>
      <c r="M8" s="6"/>
      <c r="N8" t="s">
        <v>284</v>
      </c>
      <c r="O8"/>
      <c r="P8"/>
      <c r="Q8"/>
      <c r="R8"/>
      <c r="S8"/>
      <c r="T8"/>
      <c r="U8"/>
      <c r="V8"/>
      <c r="W8" s="7"/>
      <c r="X8" s="62"/>
    </row>
    <row r="9" spans="1:24" x14ac:dyDescent="0.25">
      <c r="A9" s="60"/>
      <c r="B9" s="35" t="s">
        <v>132</v>
      </c>
      <c r="C9" s="42"/>
      <c r="D9" s="42"/>
      <c r="E9" s="43"/>
      <c r="F9" s="42"/>
      <c r="G9" s="43"/>
      <c r="H9" s="44"/>
      <c r="I9" s="44"/>
      <c r="J9" s="49"/>
      <c r="K9" s="52">
        <f t="shared" si="0"/>
        <v>0</v>
      </c>
      <c r="M9" s="6"/>
      <c r="N9" t="s">
        <v>135</v>
      </c>
      <c r="O9"/>
      <c r="P9"/>
      <c r="Q9"/>
      <c r="R9"/>
      <c r="S9"/>
      <c r="T9"/>
      <c r="U9"/>
      <c r="V9"/>
      <c r="W9" s="7"/>
      <c r="X9" s="62"/>
    </row>
    <row r="10" spans="1:24" x14ac:dyDescent="0.25">
      <c r="A10" s="60"/>
      <c r="B10" s="35" t="s">
        <v>131</v>
      </c>
      <c r="C10" s="42"/>
      <c r="D10" s="42"/>
      <c r="E10" s="43"/>
      <c r="F10" s="42"/>
      <c r="G10" s="43"/>
      <c r="H10" s="44"/>
      <c r="I10" s="44"/>
      <c r="J10" s="49"/>
      <c r="K10" s="52">
        <f t="shared" si="0"/>
        <v>0</v>
      </c>
      <c r="M10" s="6"/>
      <c r="N10" t="s">
        <v>285</v>
      </c>
      <c r="O10"/>
      <c r="P10"/>
      <c r="Q10"/>
      <c r="R10"/>
      <c r="S10"/>
      <c r="T10"/>
      <c r="U10"/>
      <c r="V10"/>
      <c r="W10" s="7"/>
      <c r="X10" s="62"/>
    </row>
    <row r="11" spans="1:24" ht="15.75" thickBot="1" x14ac:dyDescent="0.3">
      <c r="A11" s="60"/>
      <c r="B11" s="35" t="s">
        <v>130</v>
      </c>
      <c r="C11" s="42"/>
      <c r="D11" s="42"/>
      <c r="E11" s="43"/>
      <c r="F11" s="42"/>
      <c r="G11" s="43"/>
      <c r="H11" s="44"/>
      <c r="I11" s="44"/>
      <c r="J11" s="49"/>
      <c r="K11" s="52">
        <f t="shared" si="0"/>
        <v>0</v>
      </c>
      <c r="M11" s="8"/>
      <c r="N11" s="9" t="s">
        <v>286</v>
      </c>
      <c r="O11" s="9"/>
      <c r="P11" s="9"/>
      <c r="Q11" s="9"/>
      <c r="R11" s="9"/>
      <c r="S11" s="9"/>
      <c r="T11" s="9"/>
      <c r="U11" s="9"/>
      <c r="V11" s="9"/>
      <c r="W11" s="10"/>
      <c r="X11" s="62"/>
    </row>
    <row r="12" spans="1:24" x14ac:dyDescent="0.25">
      <c r="A12" s="60"/>
      <c r="B12" s="36" t="s">
        <v>5</v>
      </c>
      <c r="C12" s="45"/>
      <c r="D12" s="45"/>
      <c r="E12" s="46"/>
      <c r="F12" s="45"/>
      <c r="G12" s="46"/>
      <c r="H12" s="47"/>
      <c r="I12" s="47"/>
      <c r="J12" s="58"/>
      <c r="K12" s="53">
        <f t="shared" si="0"/>
        <v>0</v>
      </c>
      <c r="X12" s="62"/>
    </row>
    <row r="13" spans="1:24" x14ac:dyDescent="0.25">
      <c r="A13" s="60"/>
      <c r="B13" s="35" t="str">
        <f>Instructions!$L$3-1&amp;" New Sale"</f>
        <v>2024 New Sale</v>
      </c>
      <c r="C13" s="42"/>
      <c r="D13" s="42"/>
      <c r="E13" s="43"/>
      <c r="F13" s="42"/>
      <c r="G13" s="43"/>
      <c r="H13" s="44"/>
      <c r="I13" s="44"/>
      <c r="J13" s="64"/>
      <c r="K13" s="63"/>
      <c r="X13" s="62"/>
    </row>
    <row r="14" spans="1:24" x14ac:dyDescent="0.25">
      <c r="A14" s="60"/>
      <c r="B14" s="50" t="str">
        <f>"Total "&amp;RIGHT(Instructions!$L$3,2)-1&amp;" Enr."</f>
        <v>Total 24 Enr.</v>
      </c>
      <c r="C14" s="54">
        <f>SUM(C6:C13)</f>
        <v>0</v>
      </c>
      <c r="D14" s="54">
        <f t="shared" ref="D14:I14" si="1">SUM(D6:D13)</f>
        <v>0</v>
      </c>
      <c r="E14" s="54">
        <f t="shared" si="1"/>
        <v>0</v>
      </c>
      <c r="F14" s="54">
        <f t="shared" si="1"/>
        <v>0</v>
      </c>
      <c r="G14" s="54">
        <f t="shared" si="1"/>
        <v>0</v>
      </c>
      <c r="H14" s="54">
        <f t="shared" si="1"/>
        <v>0</v>
      </c>
      <c r="I14" s="55">
        <f t="shared" si="1"/>
        <v>0</v>
      </c>
      <c r="J14" s="64"/>
      <c r="X14" s="62"/>
    </row>
    <row r="15" spans="1:24" x14ac:dyDescent="0.25">
      <c r="A15" s="60"/>
      <c r="X15" s="62"/>
    </row>
    <row r="16" spans="1:24" x14ac:dyDescent="0.25">
      <c r="A16" s="60"/>
      <c r="D16" s="128" t="str">
        <f>"Total "&amp;LEFT(B5,8)&amp;" Members"</f>
        <v>Total 12/31/23 Members</v>
      </c>
      <c r="G16" s="51" t="str">
        <f>"Total "&amp;LEFT($C$4,8)&amp;" Members"</f>
        <v>Total 03/31/24 Members</v>
      </c>
      <c r="X16" s="62"/>
    </row>
    <row r="17" spans="1:24" x14ac:dyDescent="0.25">
      <c r="A17" s="60"/>
      <c r="D17" s="59">
        <f>SUM(K6:K12)</f>
        <v>0</v>
      </c>
      <c r="G17" s="59">
        <f>SUM(C14:I14)</f>
        <v>0</v>
      </c>
      <c r="X17" s="62"/>
    </row>
    <row r="18" spans="1:24" x14ac:dyDescent="0.25">
      <c r="A18" s="60"/>
      <c r="F18" s="104" t="s">
        <v>173</v>
      </c>
      <c r="G18" s="105">
        <f>G17-'March Enrollment ACA &amp; Pre'!D75</f>
        <v>0</v>
      </c>
      <c r="X18" s="62"/>
    </row>
    <row r="19" spans="1:24" x14ac:dyDescent="0.25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7"/>
    </row>
    <row r="20" spans="1:24" x14ac:dyDescent="0.25">
      <c r="A20" s="37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38"/>
    </row>
    <row r="21" spans="1:24" x14ac:dyDescent="0.25">
      <c r="A21" s="60"/>
      <c r="X21" s="62"/>
    </row>
    <row r="22" spans="1:24" ht="19.5" thickBot="1" x14ac:dyDescent="0.35">
      <c r="A22" s="60"/>
      <c r="B22" s="68" t="s">
        <v>138</v>
      </c>
      <c r="X22" s="62"/>
    </row>
    <row r="23" spans="1:24" x14ac:dyDescent="0.25">
      <c r="A23" s="60"/>
      <c r="B23" s="33" t="s">
        <v>4</v>
      </c>
      <c r="C23" s="34" t="str">
        <f>Instructions!$L$3-1&amp;" RS"</f>
        <v>2024 RS</v>
      </c>
      <c r="D23" s="34" t="str">
        <f>Instructions!$L$3&amp;" RS"</f>
        <v>2025 RS</v>
      </c>
      <c r="F23" s="26" t="s">
        <v>116</v>
      </c>
      <c r="G23" s="4"/>
      <c r="H23" s="4"/>
      <c r="I23" s="4"/>
      <c r="J23" s="4"/>
      <c r="K23" s="4"/>
      <c r="L23" s="4"/>
      <c r="M23" s="4"/>
      <c r="N23" s="4"/>
      <c r="O23" s="4"/>
      <c r="P23" s="5"/>
      <c r="X23" s="62"/>
    </row>
    <row r="24" spans="1:24" x14ac:dyDescent="0.25">
      <c r="A24" s="60"/>
      <c r="B24" s="37" t="s">
        <v>128</v>
      </c>
      <c r="C24" s="69"/>
      <c r="D24" s="70"/>
      <c r="F24" s="6"/>
      <c r="G24" t="s">
        <v>139</v>
      </c>
      <c r="H24"/>
      <c r="I24"/>
      <c r="J24"/>
      <c r="K24"/>
      <c r="L24"/>
      <c r="M24"/>
      <c r="N24"/>
      <c r="O24"/>
      <c r="P24" s="7"/>
      <c r="X24" s="62"/>
    </row>
    <row r="25" spans="1:24" x14ac:dyDescent="0.25">
      <c r="A25" s="60"/>
      <c r="B25" s="60" t="s">
        <v>129</v>
      </c>
      <c r="C25" s="71"/>
      <c r="D25" s="72"/>
      <c r="F25" s="6"/>
      <c r="G25" t="str">
        <f>"We're looking for projections of full year "&amp;Instructions!$L$3-1&amp;" risk score and expected "&amp;Instructions!$L$3&amp;" risk score by metal level"</f>
        <v>We're looking for projections of full year 2024 risk score and expected 2025 risk score by metal level</v>
      </c>
      <c r="H25"/>
      <c r="I25"/>
      <c r="J25"/>
      <c r="K25"/>
      <c r="L25"/>
      <c r="M25"/>
      <c r="N25"/>
      <c r="O25"/>
      <c r="P25" s="7"/>
      <c r="X25" s="62"/>
    </row>
    <row r="26" spans="1:24" x14ac:dyDescent="0.25">
      <c r="A26" s="60"/>
      <c r="B26" s="60" t="s">
        <v>133</v>
      </c>
      <c r="C26" s="71"/>
      <c r="D26" s="72"/>
      <c r="F26" s="6"/>
      <c r="G26" t="s">
        <v>140</v>
      </c>
      <c r="H26"/>
      <c r="I26"/>
      <c r="J26"/>
      <c r="K26"/>
      <c r="L26"/>
      <c r="M26"/>
      <c r="N26"/>
      <c r="O26"/>
      <c r="P26" s="7"/>
      <c r="X26" s="62"/>
    </row>
    <row r="27" spans="1:24" x14ac:dyDescent="0.25">
      <c r="A27" s="60"/>
      <c r="B27" s="60" t="s">
        <v>132</v>
      </c>
      <c r="C27" s="71"/>
      <c r="D27" s="72"/>
      <c r="F27" s="6"/>
      <c r="G27"/>
      <c r="H27"/>
      <c r="I27"/>
      <c r="J27"/>
      <c r="K27"/>
      <c r="L27"/>
      <c r="M27"/>
      <c r="N27"/>
      <c r="O27"/>
      <c r="P27" s="7"/>
      <c r="X27" s="62"/>
    </row>
    <row r="28" spans="1:24" x14ac:dyDescent="0.25">
      <c r="A28" s="60"/>
      <c r="B28" s="60" t="s">
        <v>131</v>
      </c>
      <c r="C28" s="71"/>
      <c r="D28" s="72"/>
      <c r="F28" s="6"/>
      <c r="G28"/>
      <c r="H28"/>
      <c r="I28"/>
      <c r="J28"/>
      <c r="K28"/>
      <c r="L28"/>
      <c r="M28"/>
      <c r="N28"/>
      <c r="O28"/>
      <c r="P28" s="7"/>
      <c r="X28" s="62"/>
    </row>
    <row r="29" spans="1:24" ht="15.75" thickBot="1" x14ac:dyDescent="0.3">
      <c r="A29" s="60"/>
      <c r="B29" s="60" t="s">
        <v>130</v>
      </c>
      <c r="C29" s="71"/>
      <c r="D29" s="72"/>
      <c r="F29" s="8"/>
      <c r="G29" s="9"/>
      <c r="H29" s="9"/>
      <c r="I29" s="9"/>
      <c r="J29" s="9"/>
      <c r="K29" s="9"/>
      <c r="L29" s="9"/>
      <c r="M29" s="9"/>
      <c r="N29" s="9"/>
      <c r="O29" s="9"/>
      <c r="P29" s="10"/>
      <c r="X29" s="62"/>
    </row>
    <row r="30" spans="1:24" x14ac:dyDescent="0.25">
      <c r="A30" s="60"/>
      <c r="B30" s="65" t="s">
        <v>5</v>
      </c>
      <c r="C30" s="73"/>
      <c r="D30" s="74"/>
      <c r="X30" s="62"/>
    </row>
    <row r="31" spans="1:24" x14ac:dyDescent="0.25">
      <c r="A31" s="60"/>
      <c r="X31" s="62"/>
    </row>
    <row r="32" spans="1:24" x14ac:dyDescent="0.25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</row>
  </sheetData>
  <dataValidations disablePrompts="1" count="1">
    <dataValidation type="list" allowBlank="1" showInputMessage="1" showErrorMessage="1" sqref="D1" xr:uid="{00000000-0002-0000-0400-000000000000}">
      <formula1>"No Choice,Yes Trade Secret,Not Trade Secret"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7"/>
  <sheetViews>
    <sheetView showGridLines="0" zoomScaleNormal="100" workbookViewId="0">
      <selection activeCell="B56" sqref="B56"/>
    </sheetView>
  </sheetViews>
  <sheetFormatPr defaultColWidth="9.140625" defaultRowHeight="15" x14ac:dyDescent="0.25"/>
  <cols>
    <col min="1" max="1" width="9.140625" style="33"/>
    <col min="2" max="2" width="20" style="33" customWidth="1"/>
    <col min="3" max="12" width="12.7109375" style="33" customWidth="1"/>
    <col min="13" max="16384" width="9.140625" style="33"/>
  </cols>
  <sheetData>
    <row r="1" spans="1:19" ht="18" thickBot="1" x14ac:dyDescent="0.35">
      <c r="A1" s="119" t="s">
        <v>200</v>
      </c>
      <c r="B1" s="120"/>
      <c r="C1" s="120"/>
      <c r="D1" s="121" t="s">
        <v>201</v>
      </c>
      <c r="E1" s="114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38"/>
    </row>
    <row r="2" spans="1:19" ht="18.75" x14ac:dyDescent="0.3">
      <c r="A2" s="60"/>
      <c r="B2" s="68" t="s">
        <v>183</v>
      </c>
      <c r="S2" s="62"/>
    </row>
    <row r="3" spans="1:19" ht="15" customHeight="1" thickBot="1" x14ac:dyDescent="0.35">
      <c r="A3" s="60"/>
      <c r="B3" s="68"/>
      <c r="S3" s="62"/>
    </row>
    <row r="4" spans="1:19" ht="15" customHeight="1" x14ac:dyDescent="0.25">
      <c r="A4" s="60"/>
      <c r="B4" s="33" t="s">
        <v>0</v>
      </c>
      <c r="C4" s="34" t="s">
        <v>49</v>
      </c>
      <c r="D4" s="34" t="s">
        <v>3</v>
      </c>
      <c r="E4" s="34" t="s">
        <v>184</v>
      </c>
      <c r="G4" s="26" t="s">
        <v>116</v>
      </c>
      <c r="H4" s="4"/>
      <c r="I4" s="4"/>
      <c r="J4" s="4"/>
      <c r="K4" s="4"/>
      <c r="L4" s="4"/>
      <c r="M4" s="4"/>
      <c r="N4" s="4"/>
      <c r="O4" s="4"/>
      <c r="P4" s="4"/>
      <c r="Q4" s="5"/>
      <c r="S4" s="62"/>
    </row>
    <row r="5" spans="1:19" ht="15" customHeight="1" x14ac:dyDescent="0.25">
      <c r="A5" s="60"/>
      <c r="B5" s="37">
        <f t="shared" ref="B5:B6" si="0">B6-1</f>
        <v>2021</v>
      </c>
      <c r="C5" s="143"/>
      <c r="D5" s="17"/>
      <c r="E5" s="151" t="e">
        <f>C5/D5</f>
        <v>#DIV/0!</v>
      </c>
      <c r="G5" s="6"/>
      <c r="H5" t="s">
        <v>208</v>
      </c>
      <c r="I5"/>
      <c r="J5"/>
      <c r="K5"/>
      <c r="L5"/>
      <c r="M5"/>
      <c r="N5"/>
      <c r="O5"/>
      <c r="P5"/>
      <c r="Q5" s="7"/>
      <c r="S5" s="62"/>
    </row>
    <row r="6" spans="1:19" ht="15" customHeight="1" x14ac:dyDescent="0.25">
      <c r="A6" s="60"/>
      <c r="B6" s="60">
        <f t="shared" si="0"/>
        <v>2022</v>
      </c>
      <c r="C6" s="144"/>
      <c r="D6" s="19"/>
      <c r="E6" s="152" t="e">
        <f t="shared" ref="E6:E8" si="1">C6/D6</f>
        <v>#DIV/0!</v>
      </c>
      <c r="G6" s="6"/>
      <c r="H6" t="s">
        <v>181</v>
      </c>
      <c r="I6"/>
      <c r="J6"/>
      <c r="K6"/>
      <c r="L6"/>
      <c r="M6"/>
      <c r="N6"/>
      <c r="O6"/>
      <c r="P6"/>
      <c r="Q6" s="7"/>
      <c r="S6" s="62"/>
    </row>
    <row r="7" spans="1:19" ht="15" customHeight="1" x14ac:dyDescent="0.25">
      <c r="A7" s="60"/>
      <c r="B7" s="60">
        <f>B8-1</f>
        <v>2023</v>
      </c>
      <c r="C7" s="144"/>
      <c r="D7" s="19"/>
      <c r="E7" s="152" t="e">
        <f t="shared" si="1"/>
        <v>#DIV/0!</v>
      </c>
      <c r="G7" s="6"/>
      <c r="H7" t="s">
        <v>182</v>
      </c>
      <c r="I7"/>
      <c r="J7"/>
      <c r="K7"/>
      <c r="L7"/>
      <c r="M7"/>
      <c r="N7"/>
      <c r="O7"/>
      <c r="P7"/>
      <c r="Q7" s="7"/>
      <c r="S7" s="62"/>
    </row>
    <row r="8" spans="1:19" ht="15" customHeight="1" x14ac:dyDescent="0.25">
      <c r="A8" s="60"/>
      <c r="B8" s="65">
        <f>Instructions!$L$3-1</f>
        <v>2024</v>
      </c>
      <c r="C8" s="145"/>
      <c r="D8" s="21"/>
      <c r="E8" s="153" t="e">
        <f t="shared" si="1"/>
        <v>#DIV/0!</v>
      </c>
      <c r="G8" s="6"/>
      <c r="H8" t="str">
        <f>"For "&amp;$B$8&amp;" CSR, we'd like the 1st quarter's worth of CSR, to align with the database being through "&amp;$B$8&amp;"03"</f>
        <v>For 2024 CSR, we'd like the 1st quarter's worth of CSR, to align with the database being through 202403</v>
      </c>
      <c r="I8"/>
      <c r="J8"/>
      <c r="K8"/>
      <c r="L8"/>
      <c r="M8"/>
      <c r="N8"/>
      <c r="O8"/>
      <c r="P8"/>
      <c r="Q8" s="7"/>
      <c r="S8" s="62"/>
    </row>
    <row r="9" spans="1:19" ht="15.75" thickBot="1" x14ac:dyDescent="0.3">
      <c r="A9" s="60"/>
      <c r="G9" s="8"/>
      <c r="H9" s="9" t="s">
        <v>185</v>
      </c>
      <c r="I9" s="9"/>
      <c r="J9" s="9"/>
      <c r="K9" s="9"/>
      <c r="L9" s="9"/>
      <c r="M9" s="9"/>
      <c r="N9" s="9"/>
      <c r="O9" s="9"/>
      <c r="P9" s="9"/>
      <c r="Q9" s="10"/>
      <c r="S9" s="62"/>
    </row>
    <row r="10" spans="1:19" x14ac:dyDescent="0.25">
      <c r="A10" s="60"/>
      <c r="B10" s="104" t="s">
        <v>154</v>
      </c>
      <c r="C10" s="105"/>
      <c r="D10" s="105">
        <f>SUM(D5:D8)-SUM(Database!I:I)</f>
        <v>0</v>
      </c>
      <c r="E10" s="105" t="e">
        <f>SUMPRODUCT(D5:D8,E5:E8)-SUM(C5:C8)</f>
        <v>#DIV/0!</v>
      </c>
      <c r="S10" s="62"/>
    </row>
    <row r="11" spans="1:19" x14ac:dyDescent="0.25">
      <c r="A11" s="60"/>
      <c r="S11" s="62"/>
    </row>
    <row r="12" spans="1:19" x14ac:dyDescent="0.25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7"/>
    </row>
    <row r="17" spans="2:2" x14ac:dyDescent="0.25">
      <c r="B17" s="126"/>
    </row>
  </sheetData>
  <dataValidations count="1">
    <dataValidation type="list" allowBlank="1" showInputMessage="1" showErrorMessage="1" sqref="D1" xr:uid="{00000000-0002-0000-05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4"/>
  <sheetViews>
    <sheetView showGridLines="0" zoomScaleNormal="100" workbookViewId="0">
      <selection activeCell="F7" sqref="F7"/>
    </sheetView>
  </sheetViews>
  <sheetFormatPr defaultColWidth="9.140625" defaultRowHeight="15" x14ac:dyDescent="0.25"/>
  <cols>
    <col min="1" max="1" width="9.140625" style="33"/>
    <col min="2" max="2" width="20" style="33" customWidth="1"/>
    <col min="3" max="12" width="12.7109375" style="33" customWidth="1"/>
    <col min="13" max="16384" width="9.140625" style="33"/>
  </cols>
  <sheetData>
    <row r="1" spans="1:19" ht="18" thickBot="1" x14ac:dyDescent="0.35">
      <c r="A1" s="119" t="s">
        <v>200</v>
      </c>
      <c r="B1" s="120"/>
      <c r="C1" s="120"/>
      <c r="D1" s="121" t="s">
        <v>201</v>
      </c>
      <c r="E1" s="114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38"/>
    </row>
    <row r="2" spans="1:19" ht="18.75" x14ac:dyDescent="0.3">
      <c r="A2" s="60"/>
      <c r="B2" s="68" t="s">
        <v>186</v>
      </c>
      <c r="S2" s="62"/>
    </row>
    <row r="3" spans="1:19" ht="15" customHeight="1" thickBot="1" x14ac:dyDescent="0.35">
      <c r="A3" s="60"/>
      <c r="B3" s="68"/>
      <c r="S3" s="62"/>
    </row>
    <row r="4" spans="1:19" ht="15" customHeight="1" x14ac:dyDescent="0.25">
      <c r="A4" s="60"/>
      <c r="B4" s="33" t="s">
        <v>0</v>
      </c>
      <c r="C4" s="34">
        <f>D4-1</f>
        <v>2023</v>
      </c>
      <c r="D4" s="34">
        <f>E4-1</f>
        <v>2024</v>
      </c>
      <c r="E4" s="34">
        <f>Instructions!$L$3</f>
        <v>2025</v>
      </c>
      <c r="G4" s="26" t="s">
        <v>116</v>
      </c>
      <c r="H4" s="4"/>
      <c r="I4" s="4"/>
      <c r="J4" s="4"/>
      <c r="K4" s="4"/>
      <c r="L4" s="4"/>
      <c r="M4" s="4"/>
      <c r="N4" s="4"/>
      <c r="O4" s="4"/>
      <c r="P4" s="4"/>
      <c r="Q4" s="5"/>
      <c r="S4" s="62"/>
    </row>
    <row r="5" spans="1:19" ht="15" customHeight="1" x14ac:dyDescent="0.25">
      <c r="A5" s="60"/>
      <c r="B5" s="37" t="s">
        <v>193</v>
      </c>
      <c r="C5" s="143"/>
      <c r="D5" s="143"/>
      <c r="E5" s="143"/>
      <c r="G5" s="6"/>
      <c r="H5" t="s">
        <v>188</v>
      </c>
      <c r="I5"/>
      <c r="J5"/>
      <c r="K5"/>
      <c r="L5"/>
      <c r="M5"/>
      <c r="N5"/>
      <c r="O5"/>
      <c r="P5"/>
      <c r="Q5" s="7"/>
      <c r="S5" s="62"/>
    </row>
    <row r="6" spans="1:19" ht="15" customHeight="1" x14ac:dyDescent="0.25">
      <c r="A6" s="60"/>
      <c r="B6" s="60" t="s">
        <v>192</v>
      </c>
      <c r="C6" s="144"/>
      <c r="D6" s="144"/>
      <c r="E6" s="144"/>
      <c r="G6" s="6"/>
      <c r="H6" t="s">
        <v>189</v>
      </c>
      <c r="I6"/>
      <c r="J6"/>
      <c r="K6"/>
      <c r="L6"/>
      <c r="M6"/>
      <c r="N6"/>
      <c r="O6"/>
      <c r="P6"/>
      <c r="Q6" s="7"/>
      <c r="S6" s="62"/>
    </row>
    <row r="7" spans="1:19" ht="15" customHeight="1" x14ac:dyDescent="0.25">
      <c r="A7" s="60"/>
      <c r="B7" s="104" t="s">
        <v>49</v>
      </c>
      <c r="C7" s="150">
        <f>SUM(C5:C6)</f>
        <v>0</v>
      </c>
      <c r="D7" s="150">
        <f t="shared" ref="D7:E7" si="0">SUM(D5:D6)</f>
        <v>0</v>
      </c>
      <c r="E7" s="150">
        <f t="shared" si="0"/>
        <v>0</v>
      </c>
      <c r="G7" s="6"/>
      <c r="H7" t="s">
        <v>203</v>
      </c>
      <c r="I7"/>
      <c r="J7"/>
      <c r="K7"/>
      <c r="L7"/>
      <c r="M7"/>
      <c r="N7"/>
      <c r="O7"/>
      <c r="P7"/>
      <c r="Q7" s="7"/>
      <c r="S7" s="62"/>
    </row>
    <row r="8" spans="1:19" ht="15" customHeight="1" x14ac:dyDescent="0.25">
      <c r="A8" s="60"/>
      <c r="G8" s="6"/>
      <c r="H8"/>
      <c r="I8" t="s">
        <v>194</v>
      </c>
      <c r="J8"/>
      <c r="K8"/>
      <c r="L8"/>
      <c r="M8"/>
      <c r="N8"/>
      <c r="O8"/>
      <c r="P8"/>
      <c r="Q8" s="7"/>
      <c r="S8" s="62"/>
    </row>
    <row r="9" spans="1:19" x14ac:dyDescent="0.25">
      <c r="A9" s="60"/>
      <c r="G9" s="6"/>
      <c r="H9"/>
      <c r="I9" t="s">
        <v>187</v>
      </c>
      <c r="J9"/>
      <c r="K9"/>
      <c r="L9"/>
      <c r="M9"/>
      <c r="N9"/>
      <c r="O9"/>
      <c r="P9"/>
      <c r="Q9" s="7"/>
      <c r="S9" s="62"/>
    </row>
    <row r="10" spans="1:19" x14ac:dyDescent="0.25">
      <c r="A10" s="60"/>
      <c r="G10" s="6"/>
      <c r="H10" t="s">
        <v>191</v>
      </c>
      <c r="I10"/>
      <c r="J10"/>
      <c r="K10"/>
      <c r="L10"/>
      <c r="M10"/>
      <c r="N10"/>
      <c r="O10"/>
      <c r="P10"/>
      <c r="Q10" s="7"/>
      <c r="S10" s="62"/>
    </row>
    <row r="11" spans="1:19" ht="15.75" thickBot="1" x14ac:dyDescent="0.3">
      <c r="A11" s="60"/>
      <c r="G11" s="8"/>
      <c r="H11" s="9" t="s">
        <v>209</v>
      </c>
      <c r="I11" s="9"/>
      <c r="J11" s="9"/>
      <c r="K11" s="9"/>
      <c r="L11" s="9"/>
      <c r="M11" s="9"/>
      <c r="N11" s="9"/>
      <c r="O11" s="9"/>
      <c r="P11" s="9"/>
      <c r="Q11" s="10"/>
      <c r="S11" s="62"/>
    </row>
    <row r="12" spans="1:19" x14ac:dyDescent="0.25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7"/>
    </row>
    <row r="13" spans="1:19" x14ac:dyDescent="0.25">
      <c r="A13" s="37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38"/>
    </row>
    <row r="14" spans="1:19" ht="15.75" thickBot="1" x14ac:dyDescent="0.3">
      <c r="A14" s="60"/>
      <c r="S14" s="62"/>
    </row>
    <row r="15" spans="1:19" ht="18.75" x14ac:dyDescent="0.3">
      <c r="A15" s="60"/>
      <c r="B15" s="68" t="s">
        <v>237</v>
      </c>
      <c r="G15" s="26" t="s">
        <v>116</v>
      </c>
      <c r="H15" s="4"/>
      <c r="I15" s="4"/>
      <c r="J15" s="4"/>
      <c r="K15" s="4"/>
      <c r="L15" s="4"/>
      <c r="M15" s="4"/>
      <c r="N15" s="4"/>
      <c r="O15" s="4"/>
      <c r="P15" s="4"/>
      <c r="Q15" s="5"/>
      <c r="S15" s="62"/>
    </row>
    <row r="16" spans="1:19" ht="18.75" x14ac:dyDescent="0.3">
      <c r="A16" s="60"/>
      <c r="B16" s="68"/>
      <c r="G16" s="6"/>
      <c r="H16" t="s">
        <v>238</v>
      </c>
      <c r="I16"/>
      <c r="J16"/>
      <c r="K16"/>
      <c r="L16"/>
      <c r="M16"/>
      <c r="N16"/>
      <c r="O16"/>
      <c r="P16"/>
      <c r="Q16" s="7"/>
      <c r="S16" s="62"/>
    </row>
    <row r="17" spans="1:19" x14ac:dyDescent="0.25">
      <c r="A17" s="60"/>
      <c r="B17" s="33" t="s">
        <v>0</v>
      </c>
      <c r="C17" s="34">
        <f>D17-1</f>
        <v>2023</v>
      </c>
      <c r="D17" s="34">
        <f>E17-1</f>
        <v>2024</v>
      </c>
      <c r="E17" s="34">
        <f>Instructions!$L$3</f>
        <v>2025</v>
      </c>
      <c r="G17" s="6"/>
      <c r="H17" t="s">
        <v>239</v>
      </c>
      <c r="I17"/>
      <c r="J17"/>
      <c r="K17"/>
      <c r="L17"/>
      <c r="M17"/>
      <c r="N17"/>
      <c r="O17"/>
      <c r="P17"/>
      <c r="Q17" s="7"/>
      <c r="S17" s="62"/>
    </row>
    <row r="18" spans="1:19" x14ac:dyDescent="0.25">
      <c r="A18" s="60"/>
      <c r="B18" s="104" t="s">
        <v>240</v>
      </c>
      <c r="C18" s="197"/>
      <c r="D18" s="197"/>
      <c r="E18" s="197"/>
      <c r="G18" s="6"/>
      <c r="H18"/>
      <c r="I18"/>
      <c r="J18"/>
      <c r="K18"/>
      <c r="L18"/>
      <c r="M18"/>
      <c r="N18"/>
      <c r="O18"/>
      <c r="P18"/>
      <c r="Q18" s="7"/>
      <c r="S18" s="62"/>
    </row>
    <row r="19" spans="1:19" x14ac:dyDescent="0.25">
      <c r="A19" s="60"/>
      <c r="G19" s="6"/>
      <c r="H19"/>
      <c r="I19"/>
      <c r="J19"/>
      <c r="K19"/>
      <c r="L19"/>
      <c r="M19"/>
      <c r="N19"/>
      <c r="O19"/>
      <c r="P19"/>
      <c r="Q19" s="7"/>
      <c r="S19" s="62"/>
    </row>
    <row r="20" spans="1:19" ht="15.75" thickBot="1" x14ac:dyDescent="0.3">
      <c r="A20" s="60"/>
      <c r="G20" s="8"/>
      <c r="H20" s="9"/>
      <c r="I20" s="9"/>
      <c r="J20" s="9"/>
      <c r="K20" s="9"/>
      <c r="L20" s="9"/>
      <c r="M20" s="9"/>
      <c r="N20" s="9"/>
      <c r="O20" s="9"/>
      <c r="P20" s="9"/>
      <c r="Q20" s="10"/>
      <c r="S20" s="62"/>
    </row>
    <row r="21" spans="1:19" x14ac:dyDescent="0.25">
      <c r="A21" s="60"/>
      <c r="S21" s="62"/>
    </row>
    <row r="22" spans="1:19" x14ac:dyDescent="0.25">
      <c r="A22" s="60"/>
      <c r="S22" s="62"/>
    </row>
    <row r="23" spans="1:19" x14ac:dyDescent="0.25">
      <c r="A23" s="60"/>
      <c r="S23" s="62"/>
    </row>
    <row r="24" spans="1:19" x14ac:dyDescent="0.2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/>
    </row>
  </sheetData>
  <dataValidations count="1">
    <dataValidation type="list" allowBlank="1" showInputMessage="1" showErrorMessage="1" sqref="D1" xr:uid="{00000000-0002-0000-06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BD96-1AB4-4B5F-B737-E6A6335D8122}">
  <dimension ref="A1:CD317"/>
  <sheetViews>
    <sheetView showGridLines="0" zoomScaleNormal="100" workbookViewId="0">
      <pane xSplit="3" ySplit="7" topLeftCell="BI8" activePane="bottomRight" state="frozen"/>
      <selection activeCell="F27" sqref="F27"/>
      <selection pane="topRight" activeCell="F27" sqref="F27"/>
      <selection pane="bottomLeft" activeCell="F27" sqref="F27"/>
      <selection pane="bottomRight" activeCell="BW22" sqref="BW22"/>
    </sheetView>
  </sheetViews>
  <sheetFormatPr defaultRowHeight="15" x14ac:dyDescent="0.25"/>
  <cols>
    <col min="1" max="2" width="4.7109375" customWidth="1"/>
    <col min="3" max="3" width="18.7109375" customWidth="1"/>
    <col min="4" max="71" width="10.7109375" customWidth="1"/>
    <col min="72" max="72" width="12" customWidth="1"/>
    <col min="74" max="74" width="4.7109375" customWidth="1"/>
    <col min="75" max="75" width="30.7109375" customWidth="1"/>
    <col min="76" max="82" width="10.7109375" customWidth="1"/>
  </cols>
  <sheetData>
    <row r="1" spans="1:82" ht="18" thickBot="1" x14ac:dyDescent="0.35">
      <c r="A1" s="119" t="s">
        <v>200</v>
      </c>
      <c r="B1" s="120"/>
      <c r="C1" s="120"/>
      <c r="D1" s="121" t="s">
        <v>201</v>
      </c>
      <c r="E1" s="114"/>
    </row>
    <row r="2" spans="1:82" ht="18.75" x14ac:dyDescent="0.3">
      <c r="C2" s="68" t="s">
        <v>211</v>
      </c>
      <c r="D2" s="68"/>
    </row>
    <row r="3" spans="1:82" x14ac:dyDescent="0.25">
      <c r="C3" s="198" t="s">
        <v>242</v>
      </c>
    </row>
    <row r="5" spans="1:82" x14ac:dyDescent="0.25">
      <c r="C5" s="155" t="str">
        <f>Instructions!$L$3&amp;" Projected Member Months"</f>
        <v>2025 Projected Member Months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7"/>
    </row>
    <row r="6" spans="1:82" ht="15.75" thickBot="1" x14ac:dyDescent="0.3">
      <c r="C6" s="229" t="s">
        <v>2</v>
      </c>
      <c r="D6" s="155" t="s">
        <v>6</v>
      </c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7"/>
    </row>
    <row r="7" spans="1:82" x14ac:dyDescent="0.25">
      <c r="C7" s="230"/>
      <c r="D7" s="154" t="s">
        <v>50</v>
      </c>
      <c r="E7" s="154" t="s">
        <v>51</v>
      </c>
      <c r="F7" s="154" t="s">
        <v>52</v>
      </c>
      <c r="G7" s="154" t="s">
        <v>53</v>
      </c>
      <c r="H7" s="154" t="s">
        <v>54</v>
      </c>
      <c r="I7" s="154" t="s">
        <v>55</v>
      </c>
      <c r="J7" s="154" t="s">
        <v>56</v>
      </c>
      <c r="K7" s="154" t="s">
        <v>57</v>
      </c>
      <c r="L7" s="154" t="s">
        <v>58</v>
      </c>
      <c r="M7" s="154" t="s">
        <v>41</v>
      </c>
      <c r="N7" s="154" t="s">
        <v>59</v>
      </c>
      <c r="O7" s="154" t="s">
        <v>60</v>
      </c>
      <c r="P7" s="154" t="s">
        <v>61</v>
      </c>
      <c r="Q7" s="154" t="s">
        <v>62</v>
      </c>
      <c r="R7" s="154" t="s">
        <v>63</v>
      </c>
      <c r="S7" s="154" t="s">
        <v>64</v>
      </c>
      <c r="T7" s="154" t="s">
        <v>65</v>
      </c>
      <c r="U7" s="154" t="s">
        <v>66</v>
      </c>
      <c r="V7" s="154" t="s">
        <v>67</v>
      </c>
      <c r="W7" s="154" t="s">
        <v>68</v>
      </c>
      <c r="X7" s="154" t="s">
        <v>69</v>
      </c>
      <c r="Y7" s="154" t="s">
        <v>70</v>
      </c>
      <c r="Z7" s="154" t="s">
        <v>71</v>
      </c>
      <c r="AA7" s="154" t="s">
        <v>72</v>
      </c>
      <c r="AB7" s="154" t="s">
        <v>73</v>
      </c>
      <c r="AC7" s="154" t="s">
        <v>74</v>
      </c>
      <c r="AD7" s="154" t="s">
        <v>75</v>
      </c>
      <c r="AE7" s="154" t="s">
        <v>76</v>
      </c>
      <c r="AF7" s="154" t="s">
        <v>77</v>
      </c>
      <c r="AG7" s="154" t="s">
        <v>78</v>
      </c>
      <c r="AH7" s="154" t="s">
        <v>79</v>
      </c>
      <c r="AI7" s="154" t="s">
        <v>80</v>
      </c>
      <c r="AJ7" s="154" t="s">
        <v>81</v>
      </c>
      <c r="AK7" s="154" t="s">
        <v>82</v>
      </c>
      <c r="AL7" s="154" t="s">
        <v>83</v>
      </c>
      <c r="AM7" s="154" t="s">
        <v>84</v>
      </c>
      <c r="AN7" s="154" t="s">
        <v>85</v>
      </c>
      <c r="AO7" s="154" t="s">
        <v>86</v>
      </c>
      <c r="AP7" s="154" t="s">
        <v>87</v>
      </c>
      <c r="AQ7" s="154" t="s">
        <v>88</v>
      </c>
      <c r="AR7" s="154" t="s">
        <v>89</v>
      </c>
      <c r="AS7" s="154" t="s">
        <v>90</v>
      </c>
      <c r="AT7" s="154" t="s">
        <v>91</v>
      </c>
      <c r="AU7" s="154" t="s">
        <v>92</v>
      </c>
      <c r="AV7" s="154" t="s">
        <v>93</v>
      </c>
      <c r="AW7" s="154" t="s">
        <v>94</v>
      </c>
      <c r="AX7" s="154" t="s">
        <v>95</v>
      </c>
      <c r="AY7" s="154" t="s">
        <v>96</v>
      </c>
      <c r="AZ7" s="154" t="s">
        <v>97</v>
      </c>
      <c r="BA7" s="154" t="s">
        <v>8</v>
      </c>
      <c r="BB7" s="154" t="s">
        <v>98</v>
      </c>
      <c r="BC7" s="154" t="s">
        <v>99</v>
      </c>
      <c r="BD7" s="154" t="s">
        <v>100</v>
      </c>
      <c r="BE7" s="154" t="s">
        <v>101</v>
      </c>
      <c r="BF7" s="154" t="s">
        <v>102</v>
      </c>
      <c r="BG7" s="154" t="s">
        <v>103</v>
      </c>
      <c r="BH7" s="154" t="s">
        <v>104</v>
      </c>
      <c r="BI7" s="154" t="s">
        <v>105</v>
      </c>
      <c r="BJ7" s="154" t="s">
        <v>106</v>
      </c>
      <c r="BK7" s="154" t="s">
        <v>107</v>
      </c>
      <c r="BL7" s="154" t="s">
        <v>108</v>
      </c>
      <c r="BM7" s="154" t="s">
        <v>109</v>
      </c>
      <c r="BN7" s="154" t="s">
        <v>110</v>
      </c>
      <c r="BO7" s="154" t="s">
        <v>111</v>
      </c>
      <c r="BP7" s="154" t="s">
        <v>112</v>
      </c>
      <c r="BQ7" s="154" t="s">
        <v>113</v>
      </c>
      <c r="BR7" s="154" t="s">
        <v>114</v>
      </c>
      <c r="BS7" s="154" t="s">
        <v>115</v>
      </c>
      <c r="BT7" s="14" t="s">
        <v>49</v>
      </c>
      <c r="BV7" s="26" t="s">
        <v>116</v>
      </c>
      <c r="BW7" s="4"/>
      <c r="BX7" s="4"/>
      <c r="BY7" s="4"/>
      <c r="BZ7" s="4"/>
      <c r="CA7" s="4"/>
      <c r="CB7" s="4"/>
      <c r="CC7" s="4"/>
      <c r="CD7" s="5"/>
    </row>
    <row r="8" spans="1:82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58">
        <f>SUM(D8:BS8)</f>
        <v>0</v>
      </c>
      <c r="BV8" s="6"/>
      <c r="BW8" t="s">
        <v>218</v>
      </c>
      <c r="CD8" s="7"/>
    </row>
    <row r="9" spans="1:82" x14ac:dyDescent="0.2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59">
        <f t="shared" ref="BT9:BT72" si="0">SUM(D9:BS9)</f>
        <v>0</v>
      </c>
      <c r="BV9" s="6"/>
      <c r="BW9" t="str">
        <f>"Please enter projected member months by County &amp; Plan ID for "&amp;Instructions!$L$3&amp;" Plan Year."</f>
        <v>Please enter projected member months by County &amp; Plan ID for 2025 Plan Year.</v>
      </c>
      <c r="CD9" s="7"/>
    </row>
    <row r="10" spans="1:82" x14ac:dyDescent="0.25"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59">
        <f t="shared" si="0"/>
        <v>0</v>
      </c>
      <c r="BV10" s="6"/>
      <c r="BW10" t="s">
        <v>219</v>
      </c>
      <c r="CD10" s="7"/>
    </row>
    <row r="11" spans="1:82" x14ac:dyDescent="0.2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59">
        <f t="shared" si="0"/>
        <v>0</v>
      </c>
      <c r="BV11" s="6"/>
      <c r="BW11" t="s">
        <v>220</v>
      </c>
      <c r="CD11" s="7"/>
    </row>
    <row r="12" spans="1:82" x14ac:dyDescent="0.2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59">
        <f t="shared" si="0"/>
        <v>0</v>
      </c>
      <c r="BV12" s="6"/>
      <c r="BW12" t="s">
        <v>241</v>
      </c>
      <c r="CD12" s="7"/>
    </row>
    <row r="13" spans="1:82" ht="15.75" thickBot="1" x14ac:dyDescent="0.3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59">
        <f t="shared" si="0"/>
        <v>0</v>
      </c>
      <c r="BV13" s="8"/>
      <c r="BW13" s="9" t="s">
        <v>243</v>
      </c>
      <c r="BX13" s="9"/>
      <c r="BY13" s="9"/>
      <c r="BZ13" s="9"/>
      <c r="CA13" s="9"/>
      <c r="CB13" s="9"/>
      <c r="CC13" s="9"/>
      <c r="CD13" s="10"/>
    </row>
    <row r="14" spans="1:82" x14ac:dyDescent="0.25"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59">
        <f t="shared" si="0"/>
        <v>0</v>
      </c>
    </row>
    <row r="15" spans="1:82" x14ac:dyDescent="0.2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59">
        <f t="shared" si="0"/>
        <v>0</v>
      </c>
      <c r="BW15" s="104" t="s">
        <v>168</v>
      </c>
      <c r="BX15" s="96">
        <f>'Quarterly Experience Exhibit'!$D$26-'Projected Membership'!$BT$317</f>
        <v>0</v>
      </c>
    </row>
    <row r="16" spans="1:82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59">
        <f t="shared" si="0"/>
        <v>0</v>
      </c>
    </row>
    <row r="17" spans="3:72" x14ac:dyDescent="0.25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59">
        <f t="shared" si="0"/>
        <v>0</v>
      </c>
    </row>
    <row r="18" spans="3:72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59">
        <f t="shared" si="0"/>
        <v>0</v>
      </c>
    </row>
    <row r="19" spans="3:72" x14ac:dyDescent="0.25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59">
        <f t="shared" si="0"/>
        <v>0</v>
      </c>
    </row>
    <row r="20" spans="3:72" x14ac:dyDescent="0.25"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59">
        <f t="shared" si="0"/>
        <v>0</v>
      </c>
    </row>
    <row r="21" spans="3:72" x14ac:dyDescent="0.25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59">
        <f t="shared" si="0"/>
        <v>0</v>
      </c>
    </row>
    <row r="22" spans="3:72" x14ac:dyDescent="0.25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59">
        <f t="shared" si="0"/>
        <v>0</v>
      </c>
    </row>
    <row r="23" spans="3:72" x14ac:dyDescent="0.25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59">
        <f t="shared" si="0"/>
        <v>0</v>
      </c>
    </row>
    <row r="24" spans="3:72" x14ac:dyDescent="0.25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59">
        <f t="shared" si="0"/>
        <v>0</v>
      </c>
    </row>
    <row r="25" spans="3:72" x14ac:dyDescent="0.25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59">
        <f t="shared" si="0"/>
        <v>0</v>
      </c>
    </row>
    <row r="26" spans="3:72" x14ac:dyDescent="0.25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59">
        <f t="shared" si="0"/>
        <v>0</v>
      </c>
    </row>
    <row r="27" spans="3:72" x14ac:dyDescent="0.25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59">
        <f t="shared" si="0"/>
        <v>0</v>
      </c>
    </row>
    <row r="28" spans="3:72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59">
        <f t="shared" si="0"/>
        <v>0</v>
      </c>
    </row>
    <row r="29" spans="3:72" x14ac:dyDescent="0.25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59">
        <f t="shared" si="0"/>
        <v>0</v>
      </c>
    </row>
    <row r="30" spans="3:72" x14ac:dyDescent="0.25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59">
        <f t="shared" si="0"/>
        <v>0</v>
      </c>
    </row>
    <row r="31" spans="3:72" x14ac:dyDescent="0.25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59">
        <f t="shared" si="0"/>
        <v>0</v>
      </c>
    </row>
    <row r="32" spans="3:72" x14ac:dyDescent="0.25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59">
        <f t="shared" si="0"/>
        <v>0</v>
      </c>
    </row>
    <row r="33" spans="3:72" x14ac:dyDescent="0.2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59">
        <f t="shared" si="0"/>
        <v>0</v>
      </c>
    </row>
    <row r="34" spans="3:72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59">
        <f t="shared" si="0"/>
        <v>0</v>
      </c>
    </row>
    <row r="35" spans="3:72" x14ac:dyDescent="0.25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59">
        <f t="shared" si="0"/>
        <v>0</v>
      </c>
    </row>
    <row r="36" spans="3:72" x14ac:dyDescent="0.25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59">
        <f t="shared" si="0"/>
        <v>0</v>
      </c>
    </row>
    <row r="37" spans="3:72" x14ac:dyDescent="0.2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59">
        <f t="shared" si="0"/>
        <v>0</v>
      </c>
    </row>
    <row r="38" spans="3:72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59">
        <f t="shared" si="0"/>
        <v>0</v>
      </c>
    </row>
    <row r="39" spans="3:72" x14ac:dyDescent="0.25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59">
        <f t="shared" si="0"/>
        <v>0</v>
      </c>
    </row>
    <row r="40" spans="3:72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59">
        <f t="shared" si="0"/>
        <v>0</v>
      </c>
    </row>
    <row r="41" spans="3:72" x14ac:dyDescent="0.25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59">
        <f t="shared" si="0"/>
        <v>0</v>
      </c>
    </row>
    <row r="42" spans="3:72" x14ac:dyDescent="0.2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59">
        <f t="shared" si="0"/>
        <v>0</v>
      </c>
    </row>
    <row r="43" spans="3:72" x14ac:dyDescent="0.25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59">
        <f t="shared" si="0"/>
        <v>0</v>
      </c>
    </row>
    <row r="44" spans="3:72" x14ac:dyDescent="0.25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59">
        <f t="shared" si="0"/>
        <v>0</v>
      </c>
    </row>
    <row r="45" spans="3:72" x14ac:dyDescent="0.2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59">
        <f t="shared" si="0"/>
        <v>0</v>
      </c>
    </row>
    <row r="46" spans="3:72" x14ac:dyDescent="0.25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59">
        <f t="shared" si="0"/>
        <v>0</v>
      </c>
    </row>
    <row r="47" spans="3:72" x14ac:dyDescent="0.2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59">
        <f t="shared" si="0"/>
        <v>0</v>
      </c>
    </row>
    <row r="48" spans="3:72" x14ac:dyDescent="0.25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59">
        <f t="shared" si="0"/>
        <v>0</v>
      </c>
    </row>
    <row r="49" spans="3:72" x14ac:dyDescent="0.25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59">
        <f t="shared" si="0"/>
        <v>0</v>
      </c>
    </row>
    <row r="50" spans="3:72" x14ac:dyDescent="0.2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59">
        <f t="shared" si="0"/>
        <v>0</v>
      </c>
    </row>
    <row r="51" spans="3:72" x14ac:dyDescent="0.2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59">
        <f t="shared" si="0"/>
        <v>0</v>
      </c>
    </row>
    <row r="52" spans="3:72" x14ac:dyDescent="0.2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59">
        <f t="shared" si="0"/>
        <v>0</v>
      </c>
    </row>
    <row r="53" spans="3:72" x14ac:dyDescent="0.25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59">
        <f t="shared" si="0"/>
        <v>0</v>
      </c>
    </row>
    <row r="54" spans="3:72" x14ac:dyDescent="0.25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59">
        <f t="shared" si="0"/>
        <v>0</v>
      </c>
    </row>
    <row r="55" spans="3:72" x14ac:dyDescent="0.25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59">
        <f t="shared" si="0"/>
        <v>0</v>
      </c>
    </row>
    <row r="56" spans="3:72" x14ac:dyDescent="0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59">
        <f t="shared" si="0"/>
        <v>0</v>
      </c>
    </row>
    <row r="57" spans="3:72" x14ac:dyDescent="0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59">
        <f t="shared" si="0"/>
        <v>0</v>
      </c>
    </row>
    <row r="58" spans="3:72" x14ac:dyDescent="0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59">
        <f t="shared" si="0"/>
        <v>0</v>
      </c>
    </row>
    <row r="59" spans="3:72" x14ac:dyDescent="0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59">
        <f t="shared" si="0"/>
        <v>0</v>
      </c>
    </row>
    <row r="60" spans="3:72" x14ac:dyDescent="0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59">
        <f t="shared" si="0"/>
        <v>0</v>
      </c>
    </row>
    <row r="61" spans="3:72" x14ac:dyDescent="0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59">
        <f t="shared" si="0"/>
        <v>0</v>
      </c>
    </row>
    <row r="62" spans="3:72" x14ac:dyDescent="0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59">
        <f t="shared" si="0"/>
        <v>0</v>
      </c>
    </row>
    <row r="63" spans="3:72" x14ac:dyDescent="0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59">
        <f t="shared" si="0"/>
        <v>0</v>
      </c>
    </row>
    <row r="64" spans="3:72" x14ac:dyDescent="0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59">
        <f t="shared" si="0"/>
        <v>0</v>
      </c>
    </row>
    <row r="65" spans="3:72" x14ac:dyDescent="0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59">
        <f t="shared" si="0"/>
        <v>0</v>
      </c>
    </row>
    <row r="66" spans="3:72" x14ac:dyDescent="0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59">
        <f t="shared" si="0"/>
        <v>0</v>
      </c>
    </row>
    <row r="67" spans="3:72" x14ac:dyDescent="0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59">
        <f t="shared" si="0"/>
        <v>0</v>
      </c>
    </row>
    <row r="68" spans="3:72" x14ac:dyDescent="0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59">
        <f t="shared" si="0"/>
        <v>0</v>
      </c>
    </row>
    <row r="69" spans="3:72" x14ac:dyDescent="0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59">
        <f t="shared" si="0"/>
        <v>0</v>
      </c>
    </row>
    <row r="70" spans="3:72" x14ac:dyDescent="0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59">
        <f t="shared" si="0"/>
        <v>0</v>
      </c>
    </row>
    <row r="71" spans="3:72" x14ac:dyDescent="0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59">
        <f t="shared" si="0"/>
        <v>0</v>
      </c>
    </row>
    <row r="72" spans="3:72" x14ac:dyDescent="0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59">
        <f t="shared" si="0"/>
        <v>0</v>
      </c>
    </row>
    <row r="73" spans="3:72" x14ac:dyDescent="0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59">
        <f t="shared" ref="BT73:BT145" si="1">SUM(D73:BS73)</f>
        <v>0</v>
      </c>
    </row>
    <row r="74" spans="3:72" x14ac:dyDescent="0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59">
        <f t="shared" si="1"/>
        <v>0</v>
      </c>
    </row>
    <row r="75" spans="3:72" x14ac:dyDescent="0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59">
        <f t="shared" si="1"/>
        <v>0</v>
      </c>
    </row>
    <row r="76" spans="3:72" x14ac:dyDescent="0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59">
        <f t="shared" si="1"/>
        <v>0</v>
      </c>
    </row>
    <row r="77" spans="3:72" x14ac:dyDescent="0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59">
        <f t="shared" si="1"/>
        <v>0</v>
      </c>
    </row>
    <row r="78" spans="3:72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59">
        <f t="shared" si="1"/>
        <v>0</v>
      </c>
    </row>
    <row r="79" spans="3:72" x14ac:dyDescent="0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59">
        <f t="shared" si="1"/>
        <v>0</v>
      </c>
    </row>
    <row r="80" spans="3:72" x14ac:dyDescent="0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59">
        <f t="shared" si="1"/>
        <v>0</v>
      </c>
    </row>
    <row r="81" spans="3:72" x14ac:dyDescent="0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59">
        <f t="shared" si="1"/>
        <v>0</v>
      </c>
    </row>
    <row r="82" spans="3:72" x14ac:dyDescent="0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59">
        <f t="shared" si="1"/>
        <v>0</v>
      </c>
    </row>
    <row r="83" spans="3:72" x14ac:dyDescent="0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59">
        <f t="shared" si="1"/>
        <v>0</v>
      </c>
    </row>
    <row r="84" spans="3:72" x14ac:dyDescent="0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59">
        <f t="shared" si="1"/>
        <v>0</v>
      </c>
    </row>
    <row r="85" spans="3:72" x14ac:dyDescent="0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59">
        <f t="shared" si="1"/>
        <v>0</v>
      </c>
    </row>
    <row r="86" spans="3:72" x14ac:dyDescent="0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59">
        <f t="shared" si="1"/>
        <v>0</v>
      </c>
    </row>
    <row r="87" spans="3:72" x14ac:dyDescent="0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59">
        <f t="shared" si="1"/>
        <v>0</v>
      </c>
    </row>
    <row r="88" spans="3:72" x14ac:dyDescent="0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59">
        <f t="shared" si="1"/>
        <v>0</v>
      </c>
    </row>
    <row r="89" spans="3:72" x14ac:dyDescent="0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59">
        <f t="shared" si="1"/>
        <v>0</v>
      </c>
    </row>
    <row r="90" spans="3:72" x14ac:dyDescent="0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59">
        <f t="shared" si="1"/>
        <v>0</v>
      </c>
    </row>
    <row r="91" spans="3:72" x14ac:dyDescent="0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59">
        <f t="shared" si="1"/>
        <v>0</v>
      </c>
    </row>
    <row r="92" spans="3:72" x14ac:dyDescent="0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59">
        <f t="shared" si="1"/>
        <v>0</v>
      </c>
    </row>
    <row r="93" spans="3:72" x14ac:dyDescent="0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59">
        <f t="shared" si="1"/>
        <v>0</v>
      </c>
    </row>
    <row r="94" spans="3:72" x14ac:dyDescent="0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59">
        <f t="shared" si="1"/>
        <v>0</v>
      </c>
    </row>
    <row r="95" spans="3:72" x14ac:dyDescent="0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59">
        <f t="shared" si="1"/>
        <v>0</v>
      </c>
    </row>
    <row r="96" spans="3:72" x14ac:dyDescent="0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59">
        <f t="shared" si="1"/>
        <v>0</v>
      </c>
    </row>
    <row r="97" spans="3:72" x14ac:dyDescent="0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59">
        <f t="shared" si="1"/>
        <v>0</v>
      </c>
    </row>
    <row r="98" spans="3:72" x14ac:dyDescent="0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59">
        <f t="shared" si="1"/>
        <v>0</v>
      </c>
    </row>
    <row r="99" spans="3:72" x14ac:dyDescent="0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59">
        <f t="shared" si="1"/>
        <v>0</v>
      </c>
    </row>
    <row r="100" spans="3:72" x14ac:dyDescent="0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59">
        <f t="shared" si="1"/>
        <v>0</v>
      </c>
    </row>
    <row r="101" spans="3:72" x14ac:dyDescent="0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59">
        <f t="shared" si="1"/>
        <v>0</v>
      </c>
    </row>
    <row r="102" spans="3:72" x14ac:dyDescent="0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59">
        <f t="shared" si="1"/>
        <v>0</v>
      </c>
    </row>
    <row r="103" spans="3:72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59">
        <f t="shared" si="1"/>
        <v>0</v>
      </c>
    </row>
    <row r="104" spans="3:72" x14ac:dyDescent="0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59">
        <f t="shared" si="1"/>
        <v>0</v>
      </c>
    </row>
    <row r="105" spans="3:72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59">
        <f t="shared" si="1"/>
        <v>0</v>
      </c>
    </row>
    <row r="106" spans="3:72" x14ac:dyDescent="0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59">
        <f t="shared" si="1"/>
        <v>0</v>
      </c>
    </row>
    <row r="107" spans="3:72" x14ac:dyDescent="0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59">
        <f t="shared" si="1"/>
        <v>0</v>
      </c>
    </row>
    <row r="108" spans="3:72" x14ac:dyDescent="0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59">
        <f t="shared" si="1"/>
        <v>0</v>
      </c>
    </row>
    <row r="109" spans="3:72" x14ac:dyDescent="0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59">
        <f t="shared" si="1"/>
        <v>0</v>
      </c>
    </row>
    <row r="110" spans="3:72" x14ac:dyDescent="0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59">
        <f t="shared" si="1"/>
        <v>0</v>
      </c>
    </row>
    <row r="111" spans="3:72" x14ac:dyDescent="0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59">
        <f t="shared" si="1"/>
        <v>0</v>
      </c>
    </row>
    <row r="112" spans="3:72" x14ac:dyDescent="0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59">
        <f t="shared" si="1"/>
        <v>0</v>
      </c>
    </row>
    <row r="113" spans="3:72" x14ac:dyDescent="0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59">
        <f t="shared" si="1"/>
        <v>0</v>
      </c>
    </row>
    <row r="114" spans="3:72" x14ac:dyDescent="0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59">
        <f t="shared" si="1"/>
        <v>0</v>
      </c>
    </row>
    <row r="115" spans="3:72" x14ac:dyDescent="0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59">
        <f t="shared" si="1"/>
        <v>0</v>
      </c>
    </row>
    <row r="116" spans="3:72" x14ac:dyDescent="0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59">
        <f t="shared" si="1"/>
        <v>0</v>
      </c>
    </row>
    <row r="117" spans="3:72" hidden="1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59">
        <f t="shared" si="1"/>
        <v>0</v>
      </c>
    </row>
    <row r="118" spans="3:72" hidden="1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59">
        <f t="shared" si="1"/>
        <v>0</v>
      </c>
    </row>
    <row r="119" spans="3:72" hidden="1" x14ac:dyDescent="0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59">
        <f t="shared" si="1"/>
        <v>0</v>
      </c>
    </row>
    <row r="120" spans="3:72" hidden="1" x14ac:dyDescent="0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59">
        <f t="shared" si="1"/>
        <v>0</v>
      </c>
    </row>
    <row r="121" spans="3:72" hidden="1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59">
        <f t="shared" si="1"/>
        <v>0</v>
      </c>
    </row>
    <row r="122" spans="3:72" hidden="1" x14ac:dyDescent="0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59">
        <f t="shared" si="1"/>
        <v>0</v>
      </c>
    </row>
    <row r="123" spans="3:72" hidden="1" x14ac:dyDescent="0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59">
        <f t="shared" si="1"/>
        <v>0</v>
      </c>
    </row>
    <row r="124" spans="3:72" hidden="1" x14ac:dyDescent="0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59">
        <f t="shared" si="1"/>
        <v>0</v>
      </c>
    </row>
    <row r="125" spans="3:72" hidden="1" x14ac:dyDescent="0.2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59">
        <f t="shared" si="1"/>
        <v>0</v>
      </c>
    </row>
    <row r="126" spans="3:72" hidden="1" x14ac:dyDescent="0.2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59">
        <f t="shared" si="1"/>
        <v>0</v>
      </c>
    </row>
    <row r="127" spans="3:72" hidden="1" x14ac:dyDescent="0.2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59">
        <f t="shared" si="1"/>
        <v>0</v>
      </c>
    </row>
    <row r="128" spans="3:72" hidden="1" x14ac:dyDescent="0.2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59">
        <f t="shared" si="1"/>
        <v>0</v>
      </c>
    </row>
    <row r="129" spans="3:72" hidden="1" x14ac:dyDescent="0.2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59">
        <f t="shared" si="1"/>
        <v>0</v>
      </c>
    </row>
    <row r="130" spans="3:72" hidden="1" x14ac:dyDescent="0.2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59">
        <f t="shared" si="1"/>
        <v>0</v>
      </c>
    </row>
    <row r="131" spans="3:72" hidden="1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59">
        <f t="shared" si="1"/>
        <v>0</v>
      </c>
    </row>
    <row r="132" spans="3:72" hidden="1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59">
        <f t="shared" si="1"/>
        <v>0</v>
      </c>
    </row>
    <row r="133" spans="3:72" hidden="1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59">
        <f t="shared" si="1"/>
        <v>0</v>
      </c>
    </row>
    <row r="134" spans="3:72" hidden="1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59">
        <f t="shared" si="1"/>
        <v>0</v>
      </c>
    </row>
    <row r="135" spans="3:72" hidden="1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59">
        <f t="shared" si="1"/>
        <v>0</v>
      </c>
    </row>
    <row r="136" spans="3:72" hidden="1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59">
        <f t="shared" si="1"/>
        <v>0</v>
      </c>
    </row>
    <row r="137" spans="3:72" hidden="1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59">
        <f t="shared" si="1"/>
        <v>0</v>
      </c>
    </row>
    <row r="138" spans="3:72" hidden="1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59">
        <f t="shared" si="1"/>
        <v>0</v>
      </c>
    </row>
    <row r="139" spans="3:72" hidden="1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59">
        <f t="shared" si="1"/>
        <v>0</v>
      </c>
    </row>
    <row r="140" spans="3:72" hidden="1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59">
        <f t="shared" si="1"/>
        <v>0</v>
      </c>
    </row>
    <row r="141" spans="3:72" hidden="1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59">
        <f t="shared" si="1"/>
        <v>0</v>
      </c>
    </row>
    <row r="142" spans="3:72" hidden="1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59">
        <f t="shared" si="1"/>
        <v>0</v>
      </c>
    </row>
    <row r="143" spans="3:72" hidden="1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59">
        <f t="shared" si="1"/>
        <v>0</v>
      </c>
    </row>
    <row r="144" spans="3:72" hidden="1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59">
        <f t="shared" si="1"/>
        <v>0</v>
      </c>
    </row>
    <row r="145" spans="3:72" hidden="1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59">
        <f t="shared" si="1"/>
        <v>0</v>
      </c>
    </row>
    <row r="146" spans="3:72" hidden="1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59">
        <f t="shared" ref="BT146:BT209" si="2">SUM(D146:BS146)</f>
        <v>0</v>
      </c>
    </row>
    <row r="147" spans="3:72" hidden="1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59">
        <f t="shared" si="2"/>
        <v>0</v>
      </c>
    </row>
    <row r="148" spans="3:72" hidden="1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59">
        <f t="shared" si="2"/>
        <v>0</v>
      </c>
    </row>
    <row r="149" spans="3:72" hidden="1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59">
        <f t="shared" si="2"/>
        <v>0</v>
      </c>
    </row>
    <row r="150" spans="3:72" hidden="1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59">
        <f t="shared" si="2"/>
        <v>0</v>
      </c>
    </row>
    <row r="151" spans="3:72" hidden="1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59">
        <f t="shared" si="2"/>
        <v>0</v>
      </c>
    </row>
    <row r="152" spans="3:72" hidden="1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59">
        <f t="shared" si="2"/>
        <v>0</v>
      </c>
    </row>
    <row r="153" spans="3:72" hidden="1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59">
        <f t="shared" si="2"/>
        <v>0</v>
      </c>
    </row>
    <row r="154" spans="3:72" hidden="1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59">
        <f t="shared" si="2"/>
        <v>0</v>
      </c>
    </row>
    <row r="155" spans="3:72" hidden="1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59">
        <f t="shared" si="2"/>
        <v>0</v>
      </c>
    </row>
    <row r="156" spans="3:72" hidden="1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59">
        <f t="shared" si="2"/>
        <v>0</v>
      </c>
    </row>
    <row r="157" spans="3:72" hidden="1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59">
        <f t="shared" si="2"/>
        <v>0</v>
      </c>
    </row>
    <row r="158" spans="3:72" hidden="1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59">
        <f t="shared" si="2"/>
        <v>0</v>
      </c>
    </row>
    <row r="159" spans="3:72" hidden="1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59">
        <f t="shared" si="2"/>
        <v>0</v>
      </c>
    </row>
    <row r="160" spans="3:72" hidden="1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59">
        <f t="shared" si="2"/>
        <v>0</v>
      </c>
    </row>
    <row r="161" spans="3:72" hidden="1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59">
        <f t="shared" si="2"/>
        <v>0</v>
      </c>
    </row>
    <row r="162" spans="3:72" hidden="1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59">
        <f t="shared" si="2"/>
        <v>0</v>
      </c>
    </row>
    <row r="163" spans="3:72" hidden="1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59">
        <f t="shared" si="2"/>
        <v>0</v>
      </c>
    </row>
    <row r="164" spans="3:72" hidden="1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59">
        <f t="shared" si="2"/>
        <v>0</v>
      </c>
    </row>
    <row r="165" spans="3:72" hidden="1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59">
        <f t="shared" si="2"/>
        <v>0</v>
      </c>
    </row>
    <row r="166" spans="3:72" hidden="1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59">
        <f t="shared" si="2"/>
        <v>0</v>
      </c>
    </row>
    <row r="167" spans="3:72" hidden="1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59">
        <f t="shared" si="2"/>
        <v>0</v>
      </c>
    </row>
    <row r="168" spans="3:72" hidden="1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59">
        <f t="shared" si="2"/>
        <v>0</v>
      </c>
    </row>
    <row r="169" spans="3:72" hidden="1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59">
        <f t="shared" si="2"/>
        <v>0</v>
      </c>
    </row>
    <row r="170" spans="3:72" hidden="1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59">
        <f t="shared" si="2"/>
        <v>0</v>
      </c>
    </row>
    <row r="171" spans="3:72" hidden="1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59">
        <f t="shared" si="2"/>
        <v>0</v>
      </c>
    </row>
    <row r="172" spans="3:72" hidden="1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59">
        <f t="shared" si="2"/>
        <v>0</v>
      </c>
    </row>
    <row r="173" spans="3:72" hidden="1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59">
        <f t="shared" si="2"/>
        <v>0</v>
      </c>
    </row>
    <row r="174" spans="3:72" hidden="1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59">
        <f t="shared" si="2"/>
        <v>0</v>
      </c>
    </row>
    <row r="175" spans="3:72" hidden="1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59">
        <f t="shared" si="2"/>
        <v>0</v>
      </c>
    </row>
    <row r="176" spans="3:72" hidden="1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59">
        <f t="shared" si="2"/>
        <v>0</v>
      </c>
    </row>
    <row r="177" spans="3:72" hidden="1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59">
        <f t="shared" si="2"/>
        <v>0</v>
      </c>
    </row>
    <row r="178" spans="3:72" hidden="1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59">
        <f t="shared" si="2"/>
        <v>0</v>
      </c>
    </row>
    <row r="179" spans="3:72" hidden="1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59">
        <f t="shared" si="2"/>
        <v>0</v>
      </c>
    </row>
    <row r="180" spans="3:72" hidden="1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59">
        <f t="shared" si="2"/>
        <v>0</v>
      </c>
    </row>
    <row r="181" spans="3:72" hidden="1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59">
        <f t="shared" si="2"/>
        <v>0</v>
      </c>
    </row>
    <row r="182" spans="3:72" hidden="1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59">
        <f t="shared" si="2"/>
        <v>0</v>
      </c>
    </row>
    <row r="183" spans="3:72" hidden="1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59">
        <f t="shared" si="2"/>
        <v>0</v>
      </c>
    </row>
    <row r="184" spans="3:72" hidden="1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59">
        <f t="shared" si="2"/>
        <v>0</v>
      </c>
    </row>
    <row r="185" spans="3:72" hidden="1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59">
        <f t="shared" si="2"/>
        <v>0</v>
      </c>
    </row>
    <row r="186" spans="3:72" hidden="1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59">
        <f t="shared" si="2"/>
        <v>0</v>
      </c>
    </row>
    <row r="187" spans="3:72" hidden="1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59">
        <f t="shared" si="2"/>
        <v>0</v>
      </c>
    </row>
    <row r="188" spans="3:72" hidden="1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59">
        <f t="shared" si="2"/>
        <v>0</v>
      </c>
    </row>
    <row r="189" spans="3:72" hidden="1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59">
        <f t="shared" si="2"/>
        <v>0</v>
      </c>
    </row>
    <row r="190" spans="3:72" hidden="1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59">
        <f t="shared" si="2"/>
        <v>0</v>
      </c>
    </row>
    <row r="191" spans="3:72" hidden="1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59">
        <f t="shared" si="2"/>
        <v>0</v>
      </c>
    </row>
    <row r="192" spans="3:72" hidden="1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59">
        <f t="shared" si="2"/>
        <v>0</v>
      </c>
    </row>
    <row r="193" spans="3:72" hidden="1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59">
        <f t="shared" si="2"/>
        <v>0</v>
      </c>
    </row>
    <row r="194" spans="3:72" hidden="1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59">
        <f t="shared" si="2"/>
        <v>0</v>
      </c>
    </row>
    <row r="195" spans="3:72" hidden="1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59">
        <f t="shared" si="2"/>
        <v>0</v>
      </c>
    </row>
    <row r="196" spans="3:72" hidden="1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59">
        <f t="shared" si="2"/>
        <v>0</v>
      </c>
    </row>
    <row r="197" spans="3:72" hidden="1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59">
        <f t="shared" si="2"/>
        <v>0</v>
      </c>
    </row>
    <row r="198" spans="3:72" hidden="1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59">
        <f t="shared" si="2"/>
        <v>0</v>
      </c>
    </row>
    <row r="199" spans="3:72" hidden="1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59">
        <f t="shared" si="2"/>
        <v>0</v>
      </c>
    </row>
    <row r="200" spans="3:72" hidden="1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59">
        <f t="shared" si="2"/>
        <v>0</v>
      </c>
    </row>
    <row r="201" spans="3:72" hidden="1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59">
        <f t="shared" si="2"/>
        <v>0</v>
      </c>
    </row>
    <row r="202" spans="3:72" hidden="1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59">
        <f t="shared" si="2"/>
        <v>0</v>
      </c>
    </row>
    <row r="203" spans="3:72" hidden="1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59">
        <f t="shared" si="2"/>
        <v>0</v>
      </c>
    </row>
    <row r="204" spans="3:72" hidden="1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59">
        <f t="shared" si="2"/>
        <v>0</v>
      </c>
    </row>
    <row r="205" spans="3:72" hidden="1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59">
        <f t="shared" si="2"/>
        <v>0</v>
      </c>
    </row>
    <row r="206" spans="3:72" hidden="1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59">
        <f t="shared" si="2"/>
        <v>0</v>
      </c>
    </row>
    <row r="207" spans="3:72" hidden="1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59">
        <f t="shared" si="2"/>
        <v>0</v>
      </c>
    </row>
    <row r="208" spans="3:72" hidden="1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59">
        <f t="shared" si="2"/>
        <v>0</v>
      </c>
    </row>
    <row r="209" spans="3:72" hidden="1" x14ac:dyDescent="0.25"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59">
        <f t="shared" si="2"/>
        <v>0</v>
      </c>
    </row>
    <row r="210" spans="3:72" hidden="1" x14ac:dyDescent="0.25"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59">
        <f t="shared" ref="BT210:BT273" si="3">SUM(D210:BS210)</f>
        <v>0</v>
      </c>
    </row>
    <row r="211" spans="3:72" hidden="1" x14ac:dyDescent="0.25"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59">
        <f t="shared" si="3"/>
        <v>0</v>
      </c>
    </row>
    <row r="212" spans="3:72" hidden="1" x14ac:dyDescent="0.25"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59">
        <f t="shared" si="3"/>
        <v>0</v>
      </c>
    </row>
    <row r="213" spans="3:72" hidden="1" x14ac:dyDescent="0.25"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59">
        <f t="shared" si="3"/>
        <v>0</v>
      </c>
    </row>
    <row r="214" spans="3:72" hidden="1" x14ac:dyDescent="0.25"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59">
        <f t="shared" si="3"/>
        <v>0</v>
      </c>
    </row>
    <row r="215" spans="3:72" hidden="1" x14ac:dyDescent="0.25"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59">
        <f t="shared" si="3"/>
        <v>0</v>
      </c>
    </row>
    <row r="216" spans="3:72" hidden="1" x14ac:dyDescent="0.25"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59">
        <f t="shared" si="3"/>
        <v>0</v>
      </c>
    </row>
    <row r="217" spans="3:72" hidden="1" x14ac:dyDescent="0.25"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59">
        <f t="shared" si="3"/>
        <v>0</v>
      </c>
    </row>
    <row r="218" spans="3:72" hidden="1" x14ac:dyDescent="0.25"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59">
        <f t="shared" si="3"/>
        <v>0</v>
      </c>
    </row>
    <row r="219" spans="3:72" hidden="1" x14ac:dyDescent="0.25"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59">
        <f t="shared" si="3"/>
        <v>0</v>
      </c>
    </row>
    <row r="220" spans="3:72" hidden="1" x14ac:dyDescent="0.25"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59">
        <f t="shared" si="3"/>
        <v>0</v>
      </c>
    </row>
    <row r="221" spans="3:72" hidden="1" x14ac:dyDescent="0.25"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59">
        <f t="shared" si="3"/>
        <v>0</v>
      </c>
    </row>
    <row r="222" spans="3:72" hidden="1" x14ac:dyDescent="0.25"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59">
        <f t="shared" si="3"/>
        <v>0</v>
      </c>
    </row>
    <row r="223" spans="3:72" hidden="1" x14ac:dyDescent="0.25"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59">
        <f t="shared" si="3"/>
        <v>0</v>
      </c>
    </row>
    <row r="224" spans="3:72" hidden="1" x14ac:dyDescent="0.25"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59">
        <f t="shared" si="3"/>
        <v>0</v>
      </c>
    </row>
    <row r="225" spans="3:72" hidden="1" x14ac:dyDescent="0.25"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59">
        <f t="shared" si="3"/>
        <v>0</v>
      </c>
    </row>
    <row r="226" spans="3:72" hidden="1" x14ac:dyDescent="0.25"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59">
        <f t="shared" si="3"/>
        <v>0</v>
      </c>
    </row>
    <row r="227" spans="3:72" hidden="1" x14ac:dyDescent="0.25"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59">
        <f t="shared" si="3"/>
        <v>0</v>
      </c>
    </row>
    <row r="228" spans="3:72" hidden="1" x14ac:dyDescent="0.25"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59">
        <f t="shared" si="3"/>
        <v>0</v>
      </c>
    </row>
    <row r="229" spans="3:72" hidden="1" x14ac:dyDescent="0.25"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59">
        <f t="shared" si="3"/>
        <v>0</v>
      </c>
    </row>
    <row r="230" spans="3:72" hidden="1" x14ac:dyDescent="0.25"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59">
        <f t="shared" si="3"/>
        <v>0</v>
      </c>
    </row>
    <row r="231" spans="3:72" hidden="1" x14ac:dyDescent="0.25"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59">
        <f t="shared" si="3"/>
        <v>0</v>
      </c>
    </row>
    <row r="232" spans="3:72" hidden="1" x14ac:dyDescent="0.25"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59">
        <f t="shared" si="3"/>
        <v>0</v>
      </c>
    </row>
    <row r="233" spans="3:72" hidden="1" x14ac:dyDescent="0.25"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59">
        <f t="shared" si="3"/>
        <v>0</v>
      </c>
    </row>
    <row r="234" spans="3:72" hidden="1" x14ac:dyDescent="0.25"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59">
        <f t="shared" si="3"/>
        <v>0</v>
      </c>
    </row>
    <row r="235" spans="3:72" hidden="1" x14ac:dyDescent="0.25"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59">
        <f t="shared" si="3"/>
        <v>0</v>
      </c>
    </row>
    <row r="236" spans="3:72" hidden="1" x14ac:dyDescent="0.25"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59">
        <f t="shared" si="3"/>
        <v>0</v>
      </c>
    </row>
    <row r="237" spans="3:72" hidden="1" x14ac:dyDescent="0.25"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59">
        <f t="shared" si="3"/>
        <v>0</v>
      </c>
    </row>
    <row r="238" spans="3:72" hidden="1" x14ac:dyDescent="0.25"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59">
        <f t="shared" si="3"/>
        <v>0</v>
      </c>
    </row>
    <row r="239" spans="3:72" hidden="1" x14ac:dyDescent="0.25"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59">
        <f t="shared" si="3"/>
        <v>0</v>
      </c>
    </row>
    <row r="240" spans="3:72" hidden="1" x14ac:dyDescent="0.25"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59">
        <f t="shared" si="3"/>
        <v>0</v>
      </c>
    </row>
    <row r="241" spans="3:72" hidden="1" x14ac:dyDescent="0.25"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59">
        <f t="shared" si="3"/>
        <v>0</v>
      </c>
    </row>
    <row r="242" spans="3:72" hidden="1" x14ac:dyDescent="0.25"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59">
        <f t="shared" si="3"/>
        <v>0</v>
      </c>
    </row>
    <row r="243" spans="3:72" hidden="1" x14ac:dyDescent="0.25"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59">
        <f t="shared" si="3"/>
        <v>0</v>
      </c>
    </row>
    <row r="244" spans="3:72" hidden="1" x14ac:dyDescent="0.25"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59">
        <f t="shared" si="3"/>
        <v>0</v>
      </c>
    </row>
    <row r="245" spans="3:72" hidden="1" x14ac:dyDescent="0.25"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59">
        <f t="shared" si="3"/>
        <v>0</v>
      </c>
    </row>
    <row r="246" spans="3:72" hidden="1" x14ac:dyDescent="0.25"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59">
        <f t="shared" si="3"/>
        <v>0</v>
      </c>
    </row>
    <row r="247" spans="3:72" hidden="1" x14ac:dyDescent="0.25"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59">
        <f t="shared" si="3"/>
        <v>0</v>
      </c>
    </row>
    <row r="248" spans="3:72" hidden="1" x14ac:dyDescent="0.25"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59">
        <f t="shared" si="3"/>
        <v>0</v>
      </c>
    </row>
    <row r="249" spans="3:72" hidden="1" x14ac:dyDescent="0.25"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59">
        <f t="shared" si="3"/>
        <v>0</v>
      </c>
    </row>
    <row r="250" spans="3:72" hidden="1" x14ac:dyDescent="0.25"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59">
        <f t="shared" si="3"/>
        <v>0</v>
      </c>
    </row>
    <row r="251" spans="3:72" hidden="1" x14ac:dyDescent="0.25"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59">
        <f t="shared" si="3"/>
        <v>0</v>
      </c>
    </row>
    <row r="252" spans="3:72" hidden="1" x14ac:dyDescent="0.25"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59">
        <f t="shared" si="3"/>
        <v>0</v>
      </c>
    </row>
    <row r="253" spans="3:72" hidden="1" x14ac:dyDescent="0.25"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59">
        <f t="shared" si="3"/>
        <v>0</v>
      </c>
    </row>
    <row r="254" spans="3:72" hidden="1" x14ac:dyDescent="0.25"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59">
        <f t="shared" si="3"/>
        <v>0</v>
      </c>
    </row>
    <row r="255" spans="3:72" hidden="1" x14ac:dyDescent="0.25"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59">
        <f t="shared" si="3"/>
        <v>0</v>
      </c>
    </row>
    <row r="256" spans="3:72" hidden="1" x14ac:dyDescent="0.25"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59">
        <f t="shared" si="3"/>
        <v>0</v>
      </c>
    </row>
    <row r="257" spans="3:72" hidden="1" x14ac:dyDescent="0.25"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59">
        <f t="shared" si="3"/>
        <v>0</v>
      </c>
    </row>
    <row r="258" spans="3:72" hidden="1" x14ac:dyDescent="0.25"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59">
        <f t="shared" si="3"/>
        <v>0</v>
      </c>
    </row>
    <row r="259" spans="3:72" hidden="1" x14ac:dyDescent="0.25"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59">
        <f t="shared" si="3"/>
        <v>0</v>
      </c>
    </row>
    <row r="260" spans="3:72" hidden="1" x14ac:dyDescent="0.25"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59">
        <f t="shared" si="3"/>
        <v>0</v>
      </c>
    </row>
    <row r="261" spans="3:72" hidden="1" x14ac:dyDescent="0.25"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59">
        <f t="shared" si="3"/>
        <v>0</v>
      </c>
    </row>
    <row r="262" spans="3:72" hidden="1" x14ac:dyDescent="0.25"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59">
        <f t="shared" si="3"/>
        <v>0</v>
      </c>
    </row>
    <row r="263" spans="3:72" hidden="1" x14ac:dyDescent="0.25"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59">
        <f t="shared" si="3"/>
        <v>0</v>
      </c>
    </row>
    <row r="264" spans="3:72" hidden="1" x14ac:dyDescent="0.25"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59">
        <f t="shared" si="3"/>
        <v>0</v>
      </c>
    </row>
    <row r="265" spans="3:72" hidden="1" x14ac:dyDescent="0.25"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59">
        <f t="shared" si="3"/>
        <v>0</v>
      </c>
    </row>
    <row r="266" spans="3:72" hidden="1" x14ac:dyDescent="0.25"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59">
        <f t="shared" si="3"/>
        <v>0</v>
      </c>
    </row>
    <row r="267" spans="3:72" hidden="1" x14ac:dyDescent="0.25"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59">
        <f t="shared" si="3"/>
        <v>0</v>
      </c>
    </row>
    <row r="268" spans="3:72" hidden="1" x14ac:dyDescent="0.25"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59">
        <f t="shared" si="3"/>
        <v>0</v>
      </c>
    </row>
    <row r="269" spans="3:72" hidden="1" x14ac:dyDescent="0.25"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59">
        <f t="shared" si="3"/>
        <v>0</v>
      </c>
    </row>
    <row r="270" spans="3:72" hidden="1" x14ac:dyDescent="0.25"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59">
        <f t="shared" si="3"/>
        <v>0</v>
      </c>
    </row>
    <row r="271" spans="3:72" hidden="1" x14ac:dyDescent="0.25"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59">
        <f t="shared" si="3"/>
        <v>0</v>
      </c>
    </row>
    <row r="272" spans="3:72" hidden="1" x14ac:dyDescent="0.25"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59">
        <f t="shared" si="3"/>
        <v>0</v>
      </c>
    </row>
    <row r="273" spans="3:72" hidden="1" x14ac:dyDescent="0.25"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59">
        <f t="shared" si="3"/>
        <v>0</v>
      </c>
    </row>
    <row r="274" spans="3:72" hidden="1" x14ac:dyDescent="0.25"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59">
        <f t="shared" ref="BT274:BT315" si="4">SUM(D274:BS274)</f>
        <v>0</v>
      </c>
    </row>
    <row r="275" spans="3:72" hidden="1" x14ac:dyDescent="0.25"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59">
        <f t="shared" si="4"/>
        <v>0</v>
      </c>
    </row>
    <row r="276" spans="3:72" hidden="1" x14ac:dyDescent="0.25"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59">
        <f t="shared" si="4"/>
        <v>0</v>
      </c>
    </row>
    <row r="277" spans="3:72" hidden="1" x14ac:dyDescent="0.25"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59">
        <f t="shared" si="4"/>
        <v>0</v>
      </c>
    </row>
    <row r="278" spans="3:72" hidden="1" x14ac:dyDescent="0.25"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59">
        <f t="shared" si="4"/>
        <v>0</v>
      </c>
    </row>
    <row r="279" spans="3:72" hidden="1" x14ac:dyDescent="0.25"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59">
        <f t="shared" si="4"/>
        <v>0</v>
      </c>
    </row>
    <row r="280" spans="3:72" hidden="1" x14ac:dyDescent="0.25"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59">
        <f t="shared" si="4"/>
        <v>0</v>
      </c>
    </row>
    <row r="281" spans="3:72" hidden="1" x14ac:dyDescent="0.25"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59">
        <f t="shared" si="4"/>
        <v>0</v>
      </c>
    </row>
    <row r="282" spans="3:72" hidden="1" x14ac:dyDescent="0.25"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59">
        <f t="shared" si="4"/>
        <v>0</v>
      </c>
    </row>
    <row r="283" spans="3:72" hidden="1" x14ac:dyDescent="0.25"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59">
        <f t="shared" si="4"/>
        <v>0</v>
      </c>
    </row>
    <row r="284" spans="3:72" hidden="1" x14ac:dyDescent="0.25"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59">
        <f t="shared" si="4"/>
        <v>0</v>
      </c>
    </row>
    <row r="285" spans="3:72" hidden="1" x14ac:dyDescent="0.25"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59">
        <f t="shared" si="4"/>
        <v>0</v>
      </c>
    </row>
    <row r="286" spans="3:72" hidden="1" x14ac:dyDescent="0.25"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59">
        <f t="shared" si="4"/>
        <v>0</v>
      </c>
    </row>
    <row r="287" spans="3:72" hidden="1" x14ac:dyDescent="0.25"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59">
        <f t="shared" si="4"/>
        <v>0</v>
      </c>
    </row>
    <row r="288" spans="3:72" hidden="1" x14ac:dyDescent="0.25"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59">
        <f t="shared" si="4"/>
        <v>0</v>
      </c>
    </row>
    <row r="289" spans="3:72" hidden="1" x14ac:dyDescent="0.25"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59">
        <f t="shared" si="4"/>
        <v>0</v>
      </c>
    </row>
    <row r="290" spans="3:72" hidden="1" x14ac:dyDescent="0.25"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59">
        <f t="shared" si="4"/>
        <v>0</v>
      </c>
    </row>
    <row r="291" spans="3:72" hidden="1" x14ac:dyDescent="0.25"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59">
        <f t="shared" si="4"/>
        <v>0</v>
      </c>
    </row>
    <row r="292" spans="3:72" hidden="1" x14ac:dyDescent="0.25"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59">
        <f t="shared" si="4"/>
        <v>0</v>
      </c>
    </row>
    <row r="293" spans="3:72" hidden="1" x14ac:dyDescent="0.25"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59">
        <f t="shared" si="4"/>
        <v>0</v>
      </c>
    </row>
    <row r="294" spans="3:72" hidden="1" x14ac:dyDescent="0.25"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59">
        <f t="shared" si="4"/>
        <v>0</v>
      </c>
    </row>
    <row r="295" spans="3:72" hidden="1" x14ac:dyDescent="0.25"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59">
        <f t="shared" si="4"/>
        <v>0</v>
      </c>
    </row>
    <row r="296" spans="3:72" hidden="1" x14ac:dyDescent="0.25"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59">
        <f t="shared" si="4"/>
        <v>0</v>
      </c>
    </row>
    <row r="297" spans="3:72" hidden="1" x14ac:dyDescent="0.25"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59">
        <f t="shared" si="4"/>
        <v>0</v>
      </c>
    </row>
    <row r="298" spans="3:72" hidden="1" x14ac:dyDescent="0.25"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59">
        <f t="shared" si="4"/>
        <v>0</v>
      </c>
    </row>
    <row r="299" spans="3:72" hidden="1" x14ac:dyDescent="0.25"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59">
        <f t="shared" si="4"/>
        <v>0</v>
      </c>
    </row>
    <row r="300" spans="3:72" hidden="1" x14ac:dyDescent="0.25"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59">
        <f t="shared" si="4"/>
        <v>0</v>
      </c>
    </row>
    <row r="301" spans="3:72" hidden="1" x14ac:dyDescent="0.25"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59">
        <f t="shared" si="4"/>
        <v>0</v>
      </c>
    </row>
    <row r="302" spans="3:72" hidden="1" x14ac:dyDescent="0.25"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59">
        <f t="shared" si="4"/>
        <v>0</v>
      </c>
    </row>
    <row r="303" spans="3:72" hidden="1" x14ac:dyDescent="0.25"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59">
        <f t="shared" si="4"/>
        <v>0</v>
      </c>
    </row>
    <row r="304" spans="3:72" hidden="1" x14ac:dyDescent="0.25"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59">
        <f t="shared" si="4"/>
        <v>0</v>
      </c>
    </row>
    <row r="305" spans="3:72" hidden="1" x14ac:dyDescent="0.25"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59">
        <f t="shared" si="4"/>
        <v>0</v>
      </c>
    </row>
    <row r="306" spans="3:72" hidden="1" x14ac:dyDescent="0.25"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59">
        <f t="shared" si="4"/>
        <v>0</v>
      </c>
    </row>
    <row r="307" spans="3:72" hidden="1" x14ac:dyDescent="0.25"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59">
        <f t="shared" si="4"/>
        <v>0</v>
      </c>
    </row>
    <row r="308" spans="3:72" hidden="1" x14ac:dyDescent="0.25"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59">
        <f t="shared" si="4"/>
        <v>0</v>
      </c>
    </row>
    <row r="309" spans="3:72" hidden="1" x14ac:dyDescent="0.25"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59">
        <f t="shared" si="4"/>
        <v>0</v>
      </c>
    </row>
    <row r="310" spans="3:72" hidden="1" x14ac:dyDescent="0.25"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59">
        <f t="shared" si="4"/>
        <v>0</v>
      </c>
    </row>
    <row r="311" spans="3:72" hidden="1" x14ac:dyDescent="0.25"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59">
        <f t="shared" si="4"/>
        <v>0</v>
      </c>
    </row>
    <row r="312" spans="3:72" hidden="1" x14ac:dyDescent="0.25"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59">
        <f t="shared" si="4"/>
        <v>0</v>
      </c>
    </row>
    <row r="313" spans="3:72" hidden="1" x14ac:dyDescent="0.25"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59">
        <f t="shared" si="4"/>
        <v>0</v>
      </c>
    </row>
    <row r="314" spans="3:72" hidden="1" x14ac:dyDescent="0.25"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59">
        <f t="shared" si="4"/>
        <v>0</v>
      </c>
    </row>
    <row r="315" spans="3:72" hidden="1" x14ac:dyDescent="0.25"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59">
        <f t="shared" si="4"/>
        <v>0</v>
      </c>
    </row>
    <row r="316" spans="3:72" x14ac:dyDescent="0.25"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160">
        <f t="shared" ref="BT316" si="5">SUM(D316:BS316)</f>
        <v>0</v>
      </c>
    </row>
    <row r="317" spans="3:72" x14ac:dyDescent="0.25">
      <c r="C317" s="22" t="s">
        <v>49</v>
      </c>
      <c r="D317" s="148">
        <f t="shared" ref="D317:AI317" si="6">SUM(D8:D316)</f>
        <v>0</v>
      </c>
      <c r="E317" s="148">
        <f t="shared" si="6"/>
        <v>0</v>
      </c>
      <c r="F317" s="148">
        <f t="shared" si="6"/>
        <v>0</v>
      </c>
      <c r="G317" s="148">
        <f t="shared" si="6"/>
        <v>0</v>
      </c>
      <c r="H317" s="148">
        <f t="shared" si="6"/>
        <v>0</v>
      </c>
      <c r="I317" s="148">
        <f t="shared" si="6"/>
        <v>0</v>
      </c>
      <c r="J317" s="148">
        <f t="shared" si="6"/>
        <v>0</v>
      </c>
      <c r="K317" s="148">
        <f t="shared" si="6"/>
        <v>0</v>
      </c>
      <c r="L317" s="148">
        <f t="shared" si="6"/>
        <v>0</v>
      </c>
      <c r="M317" s="148">
        <f t="shared" si="6"/>
        <v>0</v>
      </c>
      <c r="N317" s="148">
        <f t="shared" si="6"/>
        <v>0</v>
      </c>
      <c r="O317" s="148">
        <f t="shared" si="6"/>
        <v>0</v>
      </c>
      <c r="P317" s="148">
        <f t="shared" si="6"/>
        <v>0</v>
      </c>
      <c r="Q317" s="148">
        <f t="shared" si="6"/>
        <v>0</v>
      </c>
      <c r="R317" s="148">
        <f t="shared" si="6"/>
        <v>0</v>
      </c>
      <c r="S317" s="148">
        <f t="shared" si="6"/>
        <v>0</v>
      </c>
      <c r="T317" s="148">
        <f t="shared" si="6"/>
        <v>0</v>
      </c>
      <c r="U317" s="148">
        <f t="shared" si="6"/>
        <v>0</v>
      </c>
      <c r="V317" s="148">
        <f t="shared" si="6"/>
        <v>0</v>
      </c>
      <c r="W317" s="148">
        <f t="shared" si="6"/>
        <v>0</v>
      </c>
      <c r="X317" s="148">
        <f t="shared" si="6"/>
        <v>0</v>
      </c>
      <c r="Y317" s="148">
        <f t="shared" si="6"/>
        <v>0</v>
      </c>
      <c r="Z317" s="148">
        <f t="shared" si="6"/>
        <v>0</v>
      </c>
      <c r="AA317" s="148">
        <f t="shared" si="6"/>
        <v>0</v>
      </c>
      <c r="AB317" s="148">
        <f t="shared" si="6"/>
        <v>0</v>
      </c>
      <c r="AC317" s="148">
        <f t="shared" si="6"/>
        <v>0</v>
      </c>
      <c r="AD317" s="148">
        <f t="shared" si="6"/>
        <v>0</v>
      </c>
      <c r="AE317" s="148">
        <f t="shared" si="6"/>
        <v>0</v>
      </c>
      <c r="AF317" s="148">
        <f t="shared" si="6"/>
        <v>0</v>
      </c>
      <c r="AG317" s="148">
        <f t="shared" si="6"/>
        <v>0</v>
      </c>
      <c r="AH317" s="148">
        <f t="shared" si="6"/>
        <v>0</v>
      </c>
      <c r="AI317" s="148">
        <f t="shared" si="6"/>
        <v>0</v>
      </c>
      <c r="AJ317" s="148">
        <f t="shared" ref="AJ317:BO317" si="7">SUM(AJ8:AJ316)</f>
        <v>0</v>
      </c>
      <c r="AK317" s="148">
        <f t="shared" si="7"/>
        <v>0</v>
      </c>
      <c r="AL317" s="148">
        <f t="shared" si="7"/>
        <v>0</v>
      </c>
      <c r="AM317" s="148">
        <f t="shared" si="7"/>
        <v>0</v>
      </c>
      <c r="AN317" s="148">
        <f t="shared" si="7"/>
        <v>0</v>
      </c>
      <c r="AO317" s="148">
        <f t="shared" si="7"/>
        <v>0</v>
      </c>
      <c r="AP317" s="148">
        <f t="shared" si="7"/>
        <v>0</v>
      </c>
      <c r="AQ317" s="148">
        <f t="shared" si="7"/>
        <v>0</v>
      </c>
      <c r="AR317" s="148">
        <f t="shared" si="7"/>
        <v>0</v>
      </c>
      <c r="AS317" s="148">
        <f t="shared" si="7"/>
        <v>0</v>
      </c>
      <c r="AT317" s="148">
        <f t="shared" si="7"/>
        <v>0</v>
      </c>
      <c r="AU317" s="148">
        <f t="shared" si="7"/>
        <v>0</v>
      </c>
      <c r="AV317" s="148">
        <f t="shared" si="7"/>
        <v>0</v>
      </c>
      <c r="AW317" s="148">
        <f t="shared" si="7"/>
        <v>0</v>
      </c>
      <c r="AX317" s="148">
        <f t="shared" si="7"/>
        <v>0</v>
      </c>
      <c r="AY317" s="148">
        <f t="shared" si="7"/>
        <v>0</v>
      </c>
      <c r="AZ317" s="148">
        <f t="shared" si="7"/>
        <v>0</v>
      </c>
      <c r="BA317" s="148">
        <f t="shared" si="7"/>
        <v>0</v>
      </c>
      <c r="BB317" s="148">
        <f t="shared" si="7"/>
        <v>0</v>
      </c>
      <c r="BC317" s="148">
        <f t="shared" si="7"/>
        <v>0</v>
      </c>
      <c r="BD317" s="148">
        <f t="shared" si="7"/>
        <v>0</v>
      </c>
      <c r="BE317" s="148">
        <f t="shared" si="7"/>
        <v>0</v>
      </c>
      <c r="BF317" s="148">
        <f t="shared" si="7"/>
        <v>0</v>
      </c>
      <c r="BG317" s="148">
        <f t="shared" si="7"/>
        <v>0</v>
      </c>
      <c r="BH317" s="148">
        <f t="shared" si="7"/>
        <v>0</v>
      </c>
      <c r="BI317" s="148">
        <f t="shared" si="7"/>
        <v>0</v>
      </c>
      <c r="BJ317" s="148">
        <f t="shared" si="7"/>
        <v>0</v>
      </c>
      <c r="BK317" s="148">
        <f t="shared" si="7"/>
        <v>0</v>
      </c>
      <c r="BL317" s="148">
        <f t="shared" si="7"/>
        <v>0</v>
      </c>
      <c r="BM317" s="148">
        <f t="shared" si="7"/>
        <v>0</v>
      </c>
      <c r="BN317" s="148">
        <f t="shared" si="7"/>
        <v>0</v>
      </c>
      <c r="BO317" s="148">
        <f t="shared" si="7"/>
        <v>0</v>
      </c>
      <c r="BP317" s="148">
        <f t="shared" ref="BP317:BS317" si="8">SUM(BP8:BP316)</f>
        <v>0</v>
      </c>
      <c r="BQ317" s="148">
        <f t="shared" si="8"/>
        <v>0</v>
      </c>
      <c r="BR317" s="148">
        <f t="shared" si="8"/>
        <v>0</v>
      </c>
      <c r="BS317" s="148">
        <f t="shared" si="8"/>
        <v>0</v>
      </c>
      <c r="BT317" s="148">
        <f>SUM(D317:BS317)</f>
        <v>0</v>
      </c>
    </row>
  </sheetData>
  <mergeCells count="1">
    <mergeCell ref="C6:C7"/>
  </mergeCells>
  <dataValidations disablePrompts="1" count="1">
    <dataValidation type="list" allowBlank="1" showInputMessage="1" showErrorMessage="1" sqref="D1" xr:uid="{A2CCAB6A-3AF9-4BA9-B131-550A16CD876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3463-F04D-4654-9115-B1ED2C8DCAAF}">
  <dimension ref="A1:V36"/>
  <sheetViews>
    <sheetView showGridLines="0" zoomScaleNormal="100" workbookViewId="0">
      <selection activeCell="J32" sqref="J32"/>
    </sheetView>
  </sheetViews>
  <sheetFormatPr defaultColWidth="9.140625" defaultRowHeight="15" x14ac:dyDescent="0.25"/>
  <cols>
    <col min="1" max="1" width="9.140625" style="33"/>
    <col min="2" max="2" width="20" style="33" customWidth="1"/>
    <col min="3" max="13" width="12.7109375" style="33" customWidth="1"/>
    <col min="14" max="16384" width="9.140625" style="33"/>
  </cols>
  <sheetData>
    <row r="1" spans="1:22" ht="18" thickBot="1" x14ac:dyDescent="0.35">
      <c r="A1" s="119" t="s">
        <v>200</v>
      </c>
      <c r="B1" s="120"/>
      <c r="C1" s="120"/>
      <c r="D1" s="121" t="s">
        <v>201</v>
      </c>
      <c r="E1" s="114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38"/>
    </row>
    <row r="2" spans="1:22" ht="18.75" x14ac:dyDescent="0.3">
      <c r="A2" s="60"/>
      <c r="B2" s="68" t="s">
        <v>252</v>
      </c>
      <c r="V2" s="62"/>
    </row>
    <row r="3" spans="1:22" ht="15" customHeight="1" thickBot="1" x14ac:dyDescent="0.35">
      <c r="A3" s="60"/>
      <c r="B3" s="68"/>
      <c r="V3" s="62"/>
    </row>
    <row r="4" spans="1:22" ht="15" customHeight="1" x14ac:dyDescent="0.25">
      <c r="A4" s="60"/>
      <c r="B4" s="33" t="s">
        <v>0</v>
      </c>
      <c r="C4" s="34" t="s">
        <v>253</v>
      </c>
      <c r="D4" s="34" t="s">
        <v>254</v>
      </c>
      <c r="E4" s="34" t="s">
        <v>255</v>
      </c>
      <c r="F4" s="34" t="s">
        <v>256</v>
      </c>
      <c r="I4" s="26" t="s">
        <v>116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62"/>
    </row>
    <row r="5" spans="1:22" ht="15" customHeight="1" x14ac:dyDescent="0.25">
      <c r="A5" s="60"/>
      <c r="B5" s="37">
        <f>'Quarterly Experience Exhibit'!C12</f>
        <v>2021</v>
      </c>
      <c r="C5" s="202"/>
      <c r="D5" s="202"/>
      <c r="E5" s="203">
        <f>C5+D5</f>
        <v>0</v>
      </c>
      <c r="F5" s="207" t="e">
        <f>D5/E5</f>
        <v>#DIV/0!</v>
      </c>
      <c r="I5" s="6"/>
      <c r="J5" t="s">
        <v>259</v>
      </c>
      <c r="K5"/>
      <c r="L5"/>
      <c r="M5"/>
      <c r="N5"/>
      <c r="O5"/>
      <c r="P5"/>
      <c r="Q5"/>
      <c r="R5"/>
      <c r="S5"/>
      <c r="T5"/>
      <c r="U5" s="7"/>
      <c r="V5" s="62"/>
    </row>
    <row r="6" spans="1:22" ht="15" customHeight="1" x14ac:dyDescent="0.25">
      <c r="A6" s="60"/>
      <c r="B6" s="60">
        <f>'Quarterly Experience Exhibit'!C17</f>
        <v>2022</v>
      </c>
      <c r="C6" s="204"/>
      <c r="D6" s="204"/>
      <c r="E6" s="205">
        <f t="shared" ref="E6" si="0">C6+D6</f>
        <v>0</v>
      </c>
      <c r="F6" s="208" t="e">
        <f t="shared" ref="F6" si="1">D6/E6</f>
        <v>#DIV/0!</v>
      </c>
      <c r="I6" s="6"/>
      <c r="J6" t="s">
        <v>257</v>
      </c>
      <c r="K6"/>
      <c r="L6"/>
      <c r="M6"/>
      <c r="N6"/>
      <c r="O6"/>
      <c r="P6"/>
      <c r="Q6"/>
      <c r="R6"/>
      <c r="S6"/>
      <c r="T6"/>
      <c r="U6" s="7"/>
      <c r="V6" s="62"/>
    </row>
    <row r="7" spans="1:22" ht="15" customHeight="1" x14ac:dyDescent="0.25">
      <c r="A7" s="60"/>
      <c r="B7" s="60">
        <f>'Quarterly Experience Exhibit'!C22</f>
        <v>2023</v>
      </c>
      <c r="C7" s="204"/>
      <c r="D7" s="204"/>
      <c r="E7" s="205">
        <f>C7+D7</f>
        <v>0</v>
      </c>
      <c r="F7" s="208" t="e">
        <f>D7/E7</f>
        <v>#DIV/0!</v>
      </c>
      <c r="I7" s="6"/>
      <c r="J7" t="s">
        <v>258</v>
      </c>
      <c r="K7"/>
      <c r="L7"/>
      <c r="M7"/>
      <c r="N7"/>
      <c r="O7"/>
      <c r="P7"/>
      <c r="Q7"/>
      <c r="R7"/>
      <c r="S7"/>
      <c r="T7"/>
      <c r="U7" s="7"/>
      <c r="V7" s="62"/>
    </row>
    <row r="8" spans="1:22" ht="15" customHeight="1" x14ac:dyDescent="0.25">
      <c r="A8" s="60"/>
      <c r="B8" s="60">
        <f>'Quarterly Experience Exhibit'!C25</f>
        <v>2024</v>
      </c>
      <c r="C8" s="204"/>
      <c r="D8" s="204"/>
      <c r="E8" s="205">
        <f>C8+D8</f>
        <v>0</v>
      </c>
      <c r="F8" s="208" t="e">
        <f>D8/E8</f>
        <v>#DIV/0!</v>
      </c>
      <c r="I8" s="6"/>
      <c r="J8" s="126" t="s">
        <v>287</v>
      </c>
      <c r="K8"/>
      <c r="L8"/>
      <c r="M8"/>
      <c r="N8"/>
      <c r="O8"/>
      <c r="P8"/>
      <c r="Q8"/>
      <c r="R8"/>
      <c r="S8"/>
      <c r="T8"/>
      <c r="U8" s="7"/>
      <c r="V8" s="62"/>
    </row>
    <row r="9" spans="1:22" x14ac:dyDescent="0.25">
      <c r="A9" s="60"/>
      <c r="B9" s="65">
        <f>'Quarterly Experience Exhibit'!C26</f>
        <v>2025</v>
      </c>
      <c r="C9" s="206"/>
      <c r="D9" s="206"/>
      <c r="E9" s="149">
        <f>C9+D9</f>
        <v>0</v>
      </c>
      <c r="F9" s="209" t="e">
        <f>D9/E9</f>
        <v>#DIV/0!</v>
      </c>
      <c r="I9" s="6"/>
      <c r="J9" s="126" t="s">
        <v>278</v>
      </c>
      <c r="K9"/>
      <c r="L9"/>
      <c r="M9"/>
      <c r="N9"/>
      <c r="O9"/>
      <c r="P9"/>
      <c r="Q9"/>
      <c r="R9"/>
      <c r="S9"/>
      <c r="T9"/>
      <c r="U9" s="7"/>
      <c r="V9" s="62"/>
    </row>
    <row r="10" spans="1:22" x14ac:dyDescent="0.25">
      <c r="A10" s="60"/>
      <c r="I10" s="212"/>
      <c r="J10" t="s">
        <v>288</v>
      </c>
      <c r="K10"/>
      <c r="L10"/>
      <c r="M10"/>
      <c r="N10"/>
      <c r="O10"/>
      <c r="P10"/>
      <c r="Q10"/>
      <c r="R10"/>
      <c r="S10"/>
      <c r="T10"/>
      <c r="U10" s="7"/>
      <c r="V10" s="62"/>
    </row>
    <row r="11" spans="1:22" x14ac:dyDescent="0.25">
      <c r="A11" s="60"/>
      <c r="B11" s="210" t="s">
        <v>154</v>
      </c>
      <c r="E11" s="211">
        <f>SUM(E5:E9)-SUM('Quarterly Experience Exhibit'!D12,'Quarterly Experience Exhibit'!D17,'Quarterly Experience Exhibit'!D22,'Quarterly Experience Exhibit'!D25,'Quarterly Experience Exhibit'!D26)</f>
        <v>0</v>
      </c>
      <c r="I11" s="6"/>
      <c r="J11"/>
      <c r="K11" t="s">
        <v>289</v>
      </c>
      <c r="U11" s="213"/>
      <c r="V11" s="62"/>
    </row>
    <row r="12" spans="1:22" x14ac:dyDescent="0.25">
      <c r="A12" s="60"/>
      <c r="E12" s="63"/>
      <c r="I12" s="6"/>
      <c r="J12" t="s">
        <v>276</v>
      </c>
      <c r="K12"/>
      <c r="U12" s="213"/>
      <c r="V12" s="62"/>
    </row>
    <row r="13" spans="1:22" ht="15.75" thickBot="1" x14ac:dyDescent="0.3">
      <c r="A13" s="60"/>
      <c r="I13" s="214"/>
      <c r="J13" s="215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7"/>
      <c r="V13" s="62"/>
    </row>
    <row r="14" spans="1:22" x14ac:dyDescent="0.25">
      <c r="A14" s="60"/>
      <c r="J14" s="126"/>
      <c r="V14" s="62"/>
    </row>
    <row r="15" spans="1:22" x14ac:dyDescent="0.2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7"/>
    </row>
    <row r="16" spans="1:22" x14ac:dyDescent="0.25">
      <c r="A16" s="37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38"/>
    </row>
    <row r="17" spans="1:22" ht="18.75" x14ac:dyDescent="0.3">
      <c r="A17" s="60"/>
      <c r="B17" s="68" t="s">
        <v>274</v>
      </c>
      <c r="V17" s="62"/>
    </row>
    <row r="18" spans="1:22" ht="15.75" thickBot="1" x14ac:dyDescent="0.3">
      <c r="A18" s="60"/>
      <c r="V18" s="62"/>
    </row>
    <row r="19" spans="1:22" x14ac:dyDescent="0.25">
      <c r="A19" s="60"/>
      <c r="B19" s="37" t="s">
        <v>262</v>
      </c>
      <c r="C19" s="34">
        <f>D19-1</f>
        <v>2021</v>
      </c>
      <c r="D19" s="34">
        <f>E19-1</f>
        <v>2022</v>
      </c>
      <c r="E19" s="34">
        <f>F19-1</f>
        <v>2023</v>
      </c>
      <c r="F19" s="34">
        <f>G19-1</f>
        <v>2024</v>
      </c>
      <c r="G19" s="34">
        <f>B9</f>
        <v>2025</v>
      </c>
      <c r="I19" s="26" t="s">
        <v>116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62"/>
    </row>
    <row r="20" spans="1:22" x14ac:dyDescent="0.25">
      <c r="A20" s="60"/>
      <c r="B20" s="37" t="s">
        <v>260</v>
      </c>
      <c r="C20" s="202"/>
      <c r="D20" s="202"/>
      <c r="E20" s="202"/>
      <c r="F20" s="202"/>
      <c r="G20" s="202"/>
      <c r="I20" s="6"/>
      <c r="J20" t="s">
        <v>275</v>
      </c>
      <c r="K20"/>
      <c r="L20"/>
      <c r="M20"/>
      <c r="N20"/>
      <c r="O20"/>
      <c r="P20"/>
      <c r="Q20"/>
      <c r="R20"/>
      <c r="S20"/>
      <c r="T20"/>
      <c r="U20" s="7"/>
      <c r="V20" s="62"/>
    </row>
    <row r="21" spans="1:22" x14ac:dyDescent="0.25">
      <c r="A21" s="60"/>
      <c r="B21" s="60" t="s">
        <v>261</v>
      </c>
      <c r="C21" s="204"/>
      <c r="D21" s="204"/>
      <c r="E21" s="204"/>
      <c r="F21" s="204"/>
      <c r="G21" s="204"/>
      <c r="I21" s="6"/>
      <c r="J21" t="s">
        <v>273</v>
      </c>
      <c r="K21"/>
      <c r="L21"/>
      <c r="M21"/>
      <c r="N21"/>
      <c r="O21"/>
      <c r="P21"/>
      <c r="Q21"/>
      <c r="R21"/>
      <c r="S21"/>
      <c r="T21"/>
      <c r="U21" s="7"/>
      <c r="V21" s="62"/>
    </row>
    <row r="22" spans="1:22" x14ac:dyDescent="0.25">
      <c r="A22" s="60"/>
      <c r="B22" s="60" t="s">
        <v>263</v>
      </c>
      <c r="C22" s="204"/>
      <c r="D22" s="204"/>
      <c r="E22" s="204"/>
      <c r="F22" s="204"/>
      <c r="G22" s="204"/>
      <c r="I22" s="6"/>
      <c r="J22" t="s">
        <v>277</v>
      </c>
      <c r="K22"/>
      <c r="L22"/>
      <c r="M22"/>
      <c r="N22"/>
      <c r="O22"/>
      <c r="P22"/>
      <c r="Q22"/>
      <c r="R22"/>
      <c r="S22"/>
      <c r="T22"/>
      <c r="U22" s="7"/>
      <c r="V22" s="62"/>
    </row>
    <row r="23" spans="1:22" x14ac:dyDescent="0.25">
      <c r="A23" s="60"/>
      <c r="B23" s="60" t="s">
        <v>264</v>
      </c>
      <c r="C23" s="204"/>
      <c r="D23" s="204"/>
      <c r="E23" s="204"/>
      <c r="F23" s="204"/>
      <c r="G23" s="204"/>
      <c r="I23" s="6"/>
      <c r="J23"/>
      <c r="K23"/>
      <c r="L23"/>
      <c r="M23"/>
      <c r="N23"/>
      <c r="O23"/>
      <c r="P23"/>
      <c r="Q23"/>
      <c r="R23"/>
      <c r="S23"/>
      <c r="T23"/>
      <c r="U23" s="7"/>
      <c r="V23" s="62"/>
    </row>
    <row r="24" spans="1:22" x14ac:dyDescent="0.25">
      <c r="A24" s="60"/>
      <c r="B24" s="60" t="s">
        <v>265</v>
      </c>
      <c r="C24" s="204"/>
      <c r="D24" s="204"/>
      <c r="E24" s="204"/>
      <c r="F24" s="204"/>
      <c r="G24" s="204"/>
      <c r="I24" s="6"/>
      <c r="J24"/>
      <c r="K24"/>
      <c r="L24"/>
      <c r="M24"/>
      <c r="N24"/>
      <c r="O24"/>
      <c r="P24"/>
      <c r="Q24"/>
      <c r="R24"/>
      <c r="S24"/>
      <c r="T24"/>
      <c r="U24" s="7"/>
      <c r="V24" s="62"/>
    </row>
    <row r="25" spans="1:22" ht="15.75" thickBot="1" x14ac:dyDescent="0.3">
      <c r="A25" s="60"/>
      <c r="B25" s="60" t="s">
        <v>266</v>
      </c>
      <c r="C25" s="204"/>
      <c r="D25" s="204"/>
      <c r="E25" s="204"/>
      <c r="F25" s="204"/>
      <c r="G25" s="204"/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  <c r="V25" s="62"/>
    </row>
    <row r="26" spans="1:22" x14ac:dyDescent="0.25">
      <c r="A26" s="60"/>
      <c r="B26" s="60" t="s">
        <v>267</v>
      </c>
      <c r="C26" s="204"/>
      <c r="D26" s="204"/>
      <c r="E26" s="204"/>
      <c r="F26" s="204"/>
      <c r="G26" s="204"/>
      <c r="V26" s="62"/>
    </row>
    <row r="27" spans="1:22" x14ac:dyDescent="0.25">
      <c r="A27" s="60"/>
      <c r="B27" s="60" t="s">
        <v>268</v>
      </c>
      <c r="C27" s="204"/>
      <c r="D27" s="204"/>
      <c r="E27" s="204"/>
      <c r="F27" s="204"/>
      <c r="G27" s="204"/>
      <c r="V27" s="62"/>
    </row>
    <row r="28" spans="1:22" x14ac:dyDescent="0.25">
      <c r="A28" s="60"/>
      <c r="B28" s="60" t="s">
        <v>269</v>
      </c>
      <c r="C28" s="204"/>
      <c r="D28" s="204"/>
      <c r="E28" s="204"/>
      <c r="F28" s="204"/>
      <c r="G28" s="204"/>
      <c r="V28" s="62"/>
    </row>
    <row r="29" spans="1:22" x14ac:dyDescent="0.25">
      <c r="A29" s="60"/>
      <c r="B29" s="60" t="s">
        <v>270</v>
      </c>
      <c r="C29" s="204"/>
      <c r="D29" s="204"/>
      <c r="E29" s="204"/>
      <c r="F29" s="204"/>
      <c r="G29" s="204"/>
      <c r="V29" s="62"/>
    </row>
    <row r="30" spans="1:22" x14ac:dyDescent="0.25">
      <c r="A30" s="60"/>
      <c r="B30" s="60" t="s">
        <v>271</v>
      </c>
      <c r="C30" s="204"/>
      <c r="D30" s="204"/>
      <c r="E30" s="204"/>
      <c r="F30" s="204"/>
      <c r="G30" s="204"/>
      <c r="I30"/>
      <c r="J30"/>
      <c r="V30" s="62"/>
    </row>
    <row r="31" spans="1:22" x14ac:dyDescent="0.25">
      <c r="A31" s="60"/>
      <c r="B31" s="65" t="s">
        <v>272</v>
      </c>
      <c r="C31" s="206"/>
      <c r="D31" s="206"/>
      <c r="E31" s="206"/>
      <c r="F31" s="206"/>
      <c r="G31" s="206"/>
      <c r="I31"/>
      <c r="J31"/>
      <c r="V31" s="62"/>
    </row>
    <row r="32" spans="1:22" x14ac:dyDescent="0.25">
      <c r="A32" s="60"/>
      <c r="I32"/>
      <c r="J32"/>
      <c r="V32" s="62"/>
    </row>
    <row r="33" spans="1:22" x14ac:dyDescent="0.25">
      <c r="A33" s="60"/>
      <c r="V33" s="62"/>
    </row>
    <row r="34" spans="1:22" x14ac:dyDescent="0.25">
      <c r="A34" s="60"/>
      <c r="B34" s="210" t="s">
        <v>154</v>
      </c>
      <c r="F34" s="211">
        <f>SUM(F20:F22)-SUM('BuyUpDowns &amp; Risk Score'!C13:I13)</f>
        <v>0</v>
      </c>
      <c r="V34" s="62"/>
    </row>
    <row r="35" spans="1:22" x14ac:dyDescent="0.25">
      <c r="A35" s="60"/>
      <c r="V35" s="62"/>
    </row>
    <row r="36" spans="1:22" x14ac:dyDescent="0.25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7"/>
    </row>
  </sheetData>
  <phoneticPr fontId="23" type="noConversion"/>
  <dataValidations disablePrompts="1" count="1">
    <dataValidation type="list" allowBlank="1" showInputMessage="1" showErrorMessage="1" sqref="D1" xr:uid="{1B02D624-BFF6-4E56-B964-3CBE82DD185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Database</vt:lpstr>
      <vt:lpstr>March Enrollment ACA &amp; Pre</vt:lpstr>
      <vt:lpstr>Quarterly Experience Exhibit</vt:lpstr>
      <vt:lpstr>BuyUpDowns &amp; Risk Score</vt:lpstr>
      <vt:lpstr>CSR</vt:lpstr>
      <vt:lpstr>Admin</vt:lpstr>
      <vt:lpstr>Projected Membership</vt:lpstr>
      <vt:lpstr>SEP</vt:lpstr>
      <vt:lpstr>Plan Option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Kyle</dc:creator>
  <cp:lastModifiedBy>Bequer, Samantha</cp:lastModifiedBy>
  <dcterms:created xsi:type="dcterms:W3CDTF">2018-08-22T18:12:57Z</dcterms:created>
  <dcterms:modified xsi:type="dcterms:W3CDTF">2024-05-02T14:55:47Z</dcterms:modified>
</cp:coreProperties>
</file>